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6AF64D3-ECFE-4D1F-A162-7096BEC3C950}" xr6:coauthVersionLast="36" xr6:coauthVersionMax="36" xr10:uidLastSave="{00000000-0000-0000-0000-000000000000}"/>
  <bookViews>
    <workbookView xWindow="0" yWindow="0" windowWidth="28800" windowHeight="119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66" i="12" l="1"/>
  <c r="B65" i="12"/>
  <c r="B64" i="12"/>
  <c r="C48" i="8" l="1"/>
  <c r="D48" i="8"/>
  <c r="E48" i="8"/>
  <c r="F48" i="8"/>
  <c r="G48" i="8"/>
  <c r="H48" i="8"/>
  <c r="I48" i="8"/>
  <c r="J48" i="8"/>
  <c r="K48" i="8"/>
  <c r="L48" i="8"/>
  <c r="M48" i="8"/>
  <c r="N48" i="8"/>
  <c r="O48" i="8"/>
  <c r="P48" i="8"/>
  <c r="Q48" i="8"/>
  <c r="R48" i="8"/>
  <c r="S48" i="8"/>
  <c r="T48" i="8"/>
  <c r="U48" i="8"/>
  <c r="V48" i="8"/>
  <c r="W48" i="8"/>
  <c r="X48" i="8"/>
  <c r="Y48" i="8"/>
  <c r="Z48" i="8"/>
  <c r="AA48" i="8"/>
  <c r="AB48" i="8"/>
  <c r="AC48" i="8"/>
  <c r="AD48" i="8"/>
  <c r="AE48" i="8"/>
  <c r="AF48" i="8"/>
  <c r="AG48" i="8"/>
  <c r="AH48" i="8"/>
  <c r="AI48" i="8"/>
  <c r="AJ48" i="8"/>
  <c r="AK48" i="8"/>
  <c r="AL48" i="8"/>
  <c r="AM48" i="8"/>
  <c r="AN48" i="8"/>
  <c r="AO48" i="8"/>
  <c r="AP48" i="8"/>
  <c r="AQ48" i="8"/>
  <c r="AR48" i="8"/>
  <c r="AS48" i="8"/>
  <c r="AT48" i="8"/>
  <c r="AU48" i="8"/>
  <c r="AV48" i="8"/>
  <c r="AW48" i="8"/>
  <c r="AX48" i="8"/>
  <c r="AY48" i="8"/>
  <c r="AZ48" i="8"/>
  <c r="BA48" i="8"/>
  <c r="C49" i="8"/>
  <c r="D49" i="8"/>
  <c r="E49" i="8"/>
  <c r="F49" i="8"/>
  <c r="G49" i="8"/>
  <c r="H49" i="8"/>
  <c r="I49" i="8"/>
  <c r="J49" i="8"/>
  <c r="K49" i="8"/>
  <c r="L49" i="8"/>
  <c r="M49" i="8"/>
  <c r="N49" i="8"/>
  <c r="O49" i="8"/>
  <c r="P49" i="8"/>
  <c r="Q49" i="8"/>
  <c r="R49" i="8"/>
  <c r="S49" i="8"/>
  <c r="T49" i="8"/>
  <c r="U49" i="8"/>
  <c r="V49" i="8"/>
  <c r="W49" i="8"/>
  <c r="X49" i="8"/>
  <c r="Y49" i="8"/>
  <c r="Z49" i="8"/>
  <c r="AA49" i="8"/>
  <c r="AB49" i="8"/>
  <c r="AC49" i="8"/>
  <c r="AD49" i="8"/>
  <c r="AE49" i="8"/>
  <c r="AF49" i="8"/>
  <c r="AG49" i="8"/>
  <c r="AH49" i="8"/>
  <c r="AI49" i="8"/>
  <c r="AJ49" i="8"/>
  <c r="AK49" i="8"/>
  <c r="AL49" i="8"/>
  <c r="AM49" i="8"/>
  <c r="AN49" i="8"/>
  <c r="AO49" i="8"/>
  <c r="AP49" i="8"/>
  <c r="AQ49" i="8"/>
  <c r="AR49" i="8"/>
  <c r="AS49" i="8"/>
  <c r="AT49" i="8"/>
  <c r="AU49" i="8"/>
  <c r="AV49" i="8"/>
  <c r="AW49" i="8"/>
  <c r="AX49" i="8"/>
  <c r="AY49" i="8"/>
  <c r="AZ49" i="8"/>
  <c r="BA49" i="8"/>
  <c r="B49" i="8"/>
  <c r="B48" i="8"/>
  <c r="C73" i="8"/>
  <c r="D73" i="8"/>
  <c r="E73" i="8"/>
  <c r="F73" i="8"/>
  <c r="G73" i="8"/>
  <c r="H73" i="8"/>
  <c r="I73" i="8"/>
  <c r="J73" i="8"/>
  <c r="K73" i="8"/>
  <c r="L73" i="8"/>
  <c r="M73" i="8"/>
  <c r="N73" i="8"/>
  <c r="O73" i="8"/>
  <c r="P73" i="8"/>
  <c r="Q73" i="8"/>
  <c r="R73" i="8"/>
  <c r="S73" i="8"/>
  <c r="T73" i="8"/>
  <c r="U73" i="8"/>
  <c r="V73" i="8"/>
  <c r="W73" i="8"/>
  <c r="X73" i="8"/>
  <c r="Y73" i="8"/>
  <c r="Z73" i="8"/>
  <c r="AA73" i="8"/>
  <c r="AB73" i="8"/>
  <c r="AC73" i="8"/>
  <c r="AD73" i="8"/>
  <c r="AE73" i="8"/>
  <c r="AF73" i="8"/>
  <c r="AG73" i="8"/>
  <c r="AH73" i="8"/>
  <c r="AI73" i="8"/>
  <c r="AJ73" i="8"/>
  <c r="AK73" i="8"/>
  <c r="AL73" i="8"/>
  <c r="AM73" i="8"/>
  <c r="AN73" i="8"/>
  <c r="AO73" i="8"/>
  <c r="AP73" i="8"/>
  <c r="AQ73" i="8"/>
  <c r="AR73" i="8"/>
  <c r="AS73" i="8"/>
  <c r="AT73" i="8"/>
  <c r="AU73" i="8"/>
  <c r="AV73" i="8"/>
  <c r="AW73" i="8"/>
  <c r="AX73" i="8"/>
  <c r="AY73" i="8"/>
  <c r="AZ73" i="8"/>
  <c r="BA73" i="8"/>
  <c r="B73" i="8"/>
  <c r="C67" i="8"/>
  <c r="C81" i="8"/>
  <c r="B81" i="8"/>
  <c r="B97" i="12"/>
  <c r="B83" i="12"/>
  <c r="B81" i="12"/>
  <c r="B58" i="12"/>
  <c r="B41" i="12"/>
  <c r="B32" i="12"/>
  <c r="B22" i="12"/>
  <c r="A15" i="12"/>
  <c r="B21" i="12" s="1"/>
  <c r="A12" i="12"/>
  <c r="A9" i="12"/>
  <c r="A5" i="12"/>
  <c r="AD26" i="11"/>
  <c r="AD33" i="11" s="1"/>
  <c r="B29" i="12" s="1"/>
  <c r="AB26" i="11"/>
  <c r="R26" i="11"/>
  <c r="D26" i="11"/>
  <c r="H25" i="1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5" i="11"/>
  <c r="F25" i="11"/>
  <c r="A15" i="11"/>
  <c r="A12" i="11"/>
  <c r="A9" i="11"/>
  <c r="A5" i="11"/>
  <c r="AC64" i="10"/>
  <c r="AB64" i="10"/>
  <c r="F64" i="10"/>
  <c r="E64" i="10"/>
  <c r="AC63" i="10"/>
  <c r="AB63" i="10"/>
  <c r="E63" i="10"/>
  <c r="F63" i="10" s="1"/>
  <c r="AC62" i="10"/>
  <c r="AB62" i="10"/>
  <c r="E62" i="10"/>
  <c r="F62" i="10" s="1"/>
  <c r="AC61" i="10"/>
  <c r="AB61" i="10"/>
  <c r="E61" i="10"/>
  <c r="F61" i="10" s="1"/>
  <c r="AC60" i="10"/>
  <c r="AB60" i="10"/>
  <c r="E60" i="10"/>
  <c r="F60" i="10" s="1"/>
  <c r="AC59" i="10"/>
  <c r="AB59" i="10"/>
  <c r="E59" i="10"/>
  <c r="F59" i="10" s="1"/>
  <c r="AC58" i="10"/>
  <c r="AB58" i="10"/>
  <c r="E58" i="10"/>
  <c r="F58" i="10" s="1"/>
  <c r="AC57" i="10"/>
  <c r="AB57" i="10"/>
  <c r="AC56" i="10"/>
  <c r="AB56" i="10"/>
  <c r="F56" i="10"/>
  <c r="E56" i="10"/>
  <c r="AC55" i="10"/>
  <c r="AB55" i="10"/>
  <c r="E55" i="10"/>
  <c r="F55" i="10" s="1"/>
  <c r="AC54" i="10"/>
  <c r="AB54" i="10"/>
  <c r="F54" i="10"/>
  <c r="E54" i="10"/>
  <c r="AC53" i="10"/>
  <c r="AB53" i="10"/>
  <c r="E53" i="10"/>
  <c r="F53" i="10" s="1"/>
  <c r="AC52" i="10"/>
  <c r="AB52" i="10"/>
  <c r="E52" i="10"/>
  <c r="F52" i="10" s="1"/>
  <c r="C52" i="10"/>
  <c r="AC51" i="10"/>
  <c r="AB51" i="10"/>
  <c r="E51" i="10"/>
  <c r="F51" i="10" s="1"/>
  <c r="AC50" i="10"/>
  <c r="AB50" i="10"/>
  <c r="C50" i="10"/>
  <c r="C57" i="10" s="1"/>
  <c r="E57" i="10" s="1"/>
  <c r="F57" i="10" s="1"/>
  <c r="AC49" i="10"/>
  <c r="AB49" i="10"/>
  <c r="E49" i="10"/>
  <c r="F49" i="10" s="1"/>
  <c r="AC48" i="10"/>
  <c r="AB48" i="10"/>
  <c r="E48" i="10"/>
  <c r="F48" i="10" s="1"/>
  <c r="AC47" i="10"/>
  <c r="AB47" i="10"/>
  <c r="F47" i="10"/>
  <c r="E47" i="10"/>
  <c r="AC46" i="10"/>
  <c r="AB46" i="10"/>
  <c r="E46" i="10"/>
  <c r="F46" i="10" s="1"/>
  <c r="AC45" i="10"/>
  <c r="AB45" i="10"/>
  <c r="E45" i="10"/>
  <c r="F45" i="10" s="1"/>
  <c r="AC44" i="10"/>
  <c r="AB44" i="10"/>
  <c r="E44" i="10"/>
  <c r="F44" i="10" s="1"/>
  <c r="AC43" i="10"/>
  <c r="AB43" i="10"/>
  <c r="E43" i="10"/>
  <c r="F43" i="10" s="1"/>
  <c r="AC42" i="10"/>
  <c r="AB42" i="10"/>
  <c r="E42" i="10"/>
  <c r="F42" i="10" s="1"/>
  <c r="AC41" i="10"/>
  <c r="AB41" i="10"/>
  <c r="F41" i="10"/>
  <c r="E41" i="10"/>
  <c r="AC40" i="10"/>
  <c r="AB40" i="10"/>
  <c r="E40" i="10"/>
  <c r="F40" i="10" s="1"/>
  <c r="AC39" i="10"/>
  <c r="AB39" i="10"/>
  <c r="E39" i="10"/>
  <c r="F39" i="10" s="1"/>
  <c r="AC38" i="10"/>
  <c r="AB38" i="10"/>
  <c r="E38" i="10"/>
  <c r="F38" i="10" s="1"/>
  <c r="AC37" i="10"/>
  <c r="AB37" i="10"/>
  <c r="E37" i="10"/>
  <c r="F37" i="10" s="1"/>
  <c r="AC36" i="10"/>
  <c r="AB36" i="10"/>
  <c r="F36" i="10"/>
  <c r="E36" i="10"/>
  <c r="AC35" i="10"/>
  <c r="AB35" i="10"/>
  <c r="E35" i="10"/>
  <c r="F35" i="10" s="1"/>
  <c r="AC34" i="10"/>
  <c r="AB34" i="10"/>
  <c r="E34" i="10"/>
  <c r="F34" i="10" s="1"/>
  <c r="AC33" i="10"/>
  <c r="AB33" i="10"/>
  <c r="E33" i="10"/>
  <c r="E30" i="10" s="1"/>
  <c r="AC32" i="10"/>
  <c r="AB32" i="10"/>
  <c r="E32" i="10"/>
  <c r="F32" i="10" s="1"/>
  <c r="AC31" i="10"/>
  <c r="AB31" i="10"/>
  <c r="E31" i="10"/>
  <c r="F31" i="10" s="1"/>
  <c r="AA30" i="10"/>
  <c r="Z30" i="10"/>
  <c r="Y30" i="10"/>
  <c r="X30" i="10"/>
  <c r="W30" i="10"/>
  <c r="V30" i="10"/>
  <c r="U30" i="10"/>
  <c r="T30" i="10"/>
  <c r="S30" i="10"/>
  <c r="R30" i="10"/>
  <c r="Q30" i="10"/>
  <c r="P30" i="10"/>
  <c r="O30" i="10"/>
  <c r="N30" i="10"/>
  <c r="M30" i="10"/>
  <c r="L30" i="10"/>
  <c r="K30" i="10"/>
  <c r="J30" i="10"/>
  <c r="AC30" i="10" s="1"/>
  <c r="C49" i="1" s="1"/>
  <c r="I30" i="10"/>
  <c r="H30" i="10"/>
  <c r="AB30" i="10" s="1"/>
  <c r="G30" i="10"/>
  <c r="D30" i="10"/>
  <c r="C30" i="10"/>
  <c r="C25" i="5" s="1"/>
  <c r="AC29" i="10"/>
  <c r="AB29" i="10"/>
  <c r="E29" i="10"/>
  <c r="F29" i="10" s="1"/>
  <c r="AC28" i="10"/>
  <c r="AB28" i="10"/>
  <c r="E28" i="10"/>
  <c r="F28" i="10" s="1"/>
  <c r="AC27" i="10"/>
  <c r="AB27" i="10"/>
  <c r="E27" i="10"/>
  <c r="F27" i="10" s="1"/>
  <c r="AC26" i="10"/>
  <c r="AB26" i="10"/>
  <c r="E26" i="10"/>
  <c r="F26" i="10" s="1"/>
  <c r="AC25" i="10"/>
  <c r="AB25" i="10"/>
  <c r="E25" i="10"/>
  <c r="E24" i="10" s="1"/>
  <c r="AA24" i="10"/>
  <c r="Z24" i="10"/>
  <c r="Y24" i="10"/>
  <c r="X24" i="10"/>
  <c r="W24" i="10"/>
  <c r="V24" i="10"/>
  <c r="U24" i="10"/>
  <c r="T24" i="10"/>
  <c r="AB24" i="10" s="1"/>
  <c r="S24" i="10"/>
  <c r="R24" i="10"/>
  <c r="Q24" i="10"/>
  <c r="P24" i="10"/>
  <c r="O24" i="10"/>
  <c r="N24" i="10"/>
  <c r="M24" i="10"/>
  <c r="L24" i="10"/>
  <c r="K24" i="10"/>
  <c r="J24" i="10"/>
  <c r="I24" i="10"/>
  <c r="H24" i="10"/>
  <c r="G24" i="10"/>
  <c r="D24" i="10"/>
  <c r="C24" i="10"/>
  <c r="B27" i="12" s="1"/>
  <c r="B23" i="10"/>
  <c r="A14" i="10"/>
  <c r="A11" i="10"/>
  <c r="A8" i="10"/>
  <c r="A15" i="9"/>
  <c r="A12" i="9"/>
  <c r="A9" i="9"/>
  <c r="D106" i="8"/>
  <c r="B85" i="8" s="1"/>
  <c r="C106" i="8"/>
  <c r="E105" i="8"/>
  <c r="F105" i="8" s="1"/>
  <c r="G105" i="8" s="1"/>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AJ104" i="8" s="1"/>
  <c r="AK104" i="8" s="1"/>
  <c r="AL104" i="8" s="1"/>
  <c r="AM104" i="8" s="1"/>
  <c r="AN104" i="8" s="1"/>
  <c r="AO104" i="8" s="1"/>
  <c r="D102" i="8"/>
  <c r="M101" i="8"/>
  <c r="N101"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AK100" i="8" s="1"/>
  <c r="AL100" i="8" s="1"/>
  <c r="AM100" i="8" s="1"/>
  <c r="AN100" i="8" s="1"/>
  <c r="AO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H81" i="8"/>
  <c r="G81" i="8"/>
  <c r="F81" i="8"/>
  <c r="T80" i="8"/>
  <c r="S80" i="8"/>
  <c r="R80" i="8"/>
  <c r="Q80" i="8"/>
  <c r="P80" i="8"/>
  <c r="O80" i="8"/>
  <c r="N80" i="8"/>
  <c r="M80" i="8"/>
  <c r="L80" i="8"/>
  <c r="K80" i="8"/>
  <c r="J80" i="8"/>
  <c r="I80" i="8"/>
  <c r="H80" i="8"/>
  <c r="G80" i="8"/>
  <c r="F80" i="8"/>
  <c r="E80" i="8"/>
  <c r="D80" i="8"/>
  <c r="C80" i="8"/>
  <c r="B80" i="8"/>
  <c r="C76" i="8"/>
  <c r="B76" i="8"/>
  <c r="B74" i="8"/>
  <c r="C68" i="8"/>
  <c r="C75" i="8" s="1"/>
  <c r="B68" i="8"/>
  <c r="B75" i="8" s="1"/>
  <c r="D66" i="8"/>
  <c r="C66" i="8"/>
  <c r="B66" i="8"/>
  <c r="A62" i="8"/>
  <c r="D60" i="8"/>
  <c r="C60" i="8"/>
  <c r="B60" i="8"/>
  <c r="AG59" i="8"/>
  <c r="AG80" i="8" s="1"/>
  <c r="AF59" i="8"/>
  <c r="AE59" i="8"/>
  <c r="AD59" i="8"/>
  <c r="AD80" i="8" s="1"/>
  <c r="AC59" i="8"/>
  <c r="AC80" i="8" s="1"/>
  <c r="AB59" i="8"/>
  <c r="AA59" i="8"/>
  <c r="AA80" i="8" s="1"/>
  <c r="Z59" i="8"/>
  <c r="Z80" i="8" s="1"/>
  <c r="Y59" i="8"/>
  <c r="X59" i="8"/>
  <c r="W59" i="8"/>
  <c r="V59" i="8"/>
  <c r="V80" i="8" s="1"/>
  <c r="U59" i="8"/>
  <c r="U80" i="8" s="1"/>
  <c r="T59" i="8"/>
  <c r="S59" i="8"/>
  <c r="R59" i="8"/>
  <c r="Q59" i="8"/>
  <c r="P59" i="8"/>
  <c r="O59" i="8"/>
  <c r="N59" i="8"/>
  <c r="M59" i="8"/>
  <c r="L59" i="8"/>
  <c r="K59" i="8"/>
  <c r="J59" i="8"/>
  <c r="I59" i="8"/>
  <c r="H59" i="8"/>
  <c r="G59" i="8"/>
  <c r="F59" i="8"/>
  <c r="E59" i="8"/>
  <c r="D59" i="8"/>
  <c r="C59" i="8"/>
  <c r="B59" i="8"/>
  <c r="C58" i="8"/>
  <c r="C47" i="8" s="1"/>
  <c r="B52" i="8"/>
  <c r="B47" i="8"/>
  <c r="B45" i="8"/>
  <c r="B46" i="8" s="1"/>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C40" i="1"/>
  <c r="AC24" i="10" l="1"/>
  <c r="C48" i="1" s="1"/>
  <c r="E106" i="8"/>
  <c r="C85" i="8" s="1"/>
  <c r="F106" i="8"/>
  <c r="D85" i="8" s="1"/>
  <c r="H105" i="8"/>
  <c r="G106" i="8"/>
  <c r="E85" i="8" s="1"/>
  <c r="C52" i="8"/>
  <c r="F33" i="10"/>
  <c r="F30" i="10" s="1"/>
  <c r="C83" i="12" s="1"/>
  <c r="O101" i="8"/>
  <c r="W80" i="8"/>
  <c r="X80" i="8"/>
  <c r="AB80" i="8"/>
  <c r="Y80" i="8"/>
  <c r="E50" i="10"/>
  <c r="F50" i="10" s="1"/>
  <c r="AE80" i="8"/>
  <c r="AF80" i="8"/>
  <c r="F102" i="8"/>
  <c r="B80" i="12"/>
  <c r="B72" i="12"/>
  <c r="B68" i="12"/>
  <c r="B60" i="12"/>
  <c r="B79" i="12" s="1"/>
  <c r="B55" i="12"/>
  <c r="B51" i="12"/>
  <c r="B47" i="12"/>
  <c r="B43" i="12"/>
  <c r="B38" i="12"/>
  <c r="B34" i="12"/>
  <c r="F25" i="10"/>
  <c r="F24" i="10" s="1"/>
  <c r="C81" i="12"/>
  <c r="AE26" i="11"/>
  <c r="D58" i="8"/>
  <c r="C74" i="8"/>
  <c r="B30" i="12"/>
  <c r="B75" i="12" s="1"/>
  <c r="B25" i="8"/>
  <c r="B82" i="12"/>
  <c r="B29" i="8" l="1"/>
  <c r="D67" i="8"/>
  <c r="B54" i="8"/>
  <c r="D47" i="8"/>
  <c r="D74" i="8"/>
  <c r="D52" i="8"/>
  <c r="E58" i="8"/>
  <c r="G102" i="8"/>
  <c r="P101" i="8"/>
  <c r="I105" i="8"/>
  <c r="I106" i="8"/>
  <c r="G85" i="8" s="1"/>
  <c r="H106" i="8"/>
  <c r="F85" i="8" s="1"/>
  <c r="J105" i="8" l="1"/>
  <c r="Q101" i="8"/>
  <c r="H102" i="8"/>
  <c r="E47" i="8"/>
  <c r="E61" i="8" s="1"/>
  <c r="E60" i="8" s="1"/>
  <c r="E66" i="8" s="1"/>
  <c r="E74" i="8"/>
  <c r="F58" i="8"/>
  <c r="E52" i="8"/>
  <c r="B55" i="8"/>
  <c r="B56" i="8" s="1"/>
  <c r="B69" i="8" s="1"/>
  <c r="B82" i="8"/>
  <c r="C53" i="8"/>
  <c r="E67" i="8"/>
  <c r="D76" i="8"/>
  <c r="D68" i="8"/>
  <c r="D75" i="8" l="1"/>
  <c r="E76" i="8"/>
  <c r="F67" i="8"/>
  <c r="F47" i="8"/>
  <c r="F74" i="8"/>
  <c r="F52" i="8"/>
  <c r="G58" i="8"/>
  <c r="C55" i="8"/>
  <c r="B70" i="8"/>
  <c r="B77" i="8"/>
  <c r="E68" i="8"/>
  <c r="I102" i="8"/>
  <c r="R101" i="8"/>
  <c r="K105" i="8"/>
  <c r="K106" i="8"/>
  <c r="I85" i="8" s="1"/>
  <c r="J106" i="8"/>
  <c r="H85" i="8" s="1"/>
  <c r="L105" i="8" l="1"/>
  <c r="S101" i="8"/>
  <c r="J102" i="8"/>
  <c r="E75" i="8"/>
  <c r="B71" i="8"/>
  <c r="B72" i="8"/>
  <c r="C82" i="8"/>
  <c r="C56" i="8"/>
  <c r="C69" i="8" s="1"/>
  <c r="D53" i="8"/>
  <c r="G47" i="8"/>
  <c r="G61" i="8" s="1"/>
  <c r="G60" i="8" s="1"/>
  <c r="G66" i="8" s="1"/>
  <c r="H58" i="8"/>
  <c r="G74" i="8"/>
  <c r="G52" i="8"/>
  <c r="F61" i="8"/>
  <c r="F60" i="8" s="1"/>
  <c r="F66" i="8" s="1"/>
  <c r="F68" i="8" s="1"/>
  <c r="F76" i="8"/>
  <c r="G67" i="8"/>
  <c r="G76" i="8" l="1"/>
  <c r="H67" i="8"/>
  <c r="G68" i="8"/>
  <c r="D55" i="8"/>
  <c r="E53" i="8" s="1"/>
  <c r="M105" i="8"/>
  <c r="M106" i="8" s="1"/>
  <c r="K85" i="8" s="1"/>
  <c r="F75" i="8"/>
  <c r="H74" i="8"/>
  <c r="I58" i="8"/>
  <c r="H52" i="8"/>
  <c r="H47" i="8"/>
  <c r="C77" i="8"/>
  <c r="C70" i="8"/>
  <c r="B78" i="8"/>
  <c r="B83" i="8" s="1"/>
  <c r="K102" i="8"/>
  <c r="T101" i="8"/>
  <c r="L106" i="8"/>
  <c r="J85" i="8" s="1"/>
  <c r="E55" i="8" l="1"/>
  <c r="U101" i="8"/>
  <c r="B84" i="8"/>
  <c r="B89" i="8" s="1"/>
  <c r="B88" i="8"/>
  <c r="B86" i="8"/>
  <c r="C71" i="8"/>
  <c r="L102" i="8"/>
  <c r="H61" i="8"/>
  <c r="H60" i="8" s="1"/>
  <c r="H66" i="8" s="1"/>
  <c r="H68" i="8" s="1"/>
  <c r="G75" i="8"/>
  <c r="H76" i="8"/>
  <c r="I67" i="8"/>
  <c r="I74" i="8"/>
  <c r="I52" i="8"/>
  <c r="J58" i="8"/>
  <c r="I47" i="8"/>
  <c r="I61" i="8" s="1"/>
  <c r="I60" i="8" s="1"/>
  <c r="I66" i="8" s="1"/>
  <c r="I68" i="8" s="1"/>
  <c r="N105" i="8"/>
  <c r="D56" i="8"/>
  <c r="D69" i="8" s="1"/>
  <c r="D82" i="8"/>
  <c r="I75" i="8" l="1"/>
  <c r="M102" i="8"/>
  <c r="D77" i="8"/>
  <c r="D70" i="8"/>
  <c r="O105" i="8"/>
  <c r="O106" i="8"/>
  <c r="M85" i="8" s="1"/>
  <c r="V101" i="8"/>
  <c r="B87" i="8"/>
  <c r="B90" i="8" s="1"/>
  <c r="J52" i="8"/>
  <c r="K58" i="8"/>
  <c r="J47" i="8"/>
  <c r="J61" i="8" s="1"/>
  <c r="J60" i="8" s="1"/>
  <c r="J66" i="8" s="1"/>
  <c r="J74" i="8"/>
  <c r="E56" i="8"/>
  <c r="E69" i="8" s="1"/>
  <c r="E82" i="8"/>
  <c r="N106" i="8"/>
  <c r="L85" i="8" s="1"/>
  <c r="I76" i="8"/>
  <c r="J67" i="8"/>
  <c r="H75" i="8"/>
  <c r="C78" i="8"/>
  <c r="C83" i="8" s="1"/>
  <c r="C72" i="8"/>
  <c r="F53" i="8"/>
  <c r="J68" i="8" l="1"/>
  <c r="J76" i="8"/>
  <c r="K67" i="8"/>
  <c r="P105" i="8"/>
  <c r="P106" i="8"/>
  <c r="N85" i="8" s="1"/>
  <c r="E77" i="8"/>
  <c r="E70" i="8"/>
  <c r="L58" i="8"/>
  <c r="K74" i="8"/>
  <c r="K52" i="8"/>
  <c r="K47" i="8"/>
  <c r="F55" i="8"/>
  <c r="G53" i="8" s="1"/>
  <c r="C86" i="8"/>
  <c r="C84" i="8"/>
  <c r="C89" i="8" s="1"/>
  <c r="C88" i="8"/>
  <c r="W101" i="8"/>
  <c r="D71" i="8"/>
  <c r="N102" i="8"/>
  <c r="G55" i="8" l="1"/>
  <c r="O102" i="8"/>
  <c r="D78" i="8"/>
  <c r="D83" i="8" s="1"/>
  <c r="X101" i="8"/>
  <c r="K76" i="8"/>
  <c r="L67" i="8"/>
  <c r="D72" i="8"/>
  <c r="C87" i="8"/>
  <c r="C90" i="8" s="1"/>
  <c r="K61" i="8"/>
  <c r="K60" i="8" s="1"/>
  <c r="K66" i="8" s="1"/>
  <c r="K68" i="8" s="1"/>
  <c r="E71" i="8"/>
  <c r="F56" i="8"/>
  <c r="F69" i="8" s="1"/>
  <c r="F82" i="8"/>
  <c r="M58" i="8"/>
  <c r="L52" i="8"/>
  <c r="L47" i="8"/>
  <c r="L61" i="8" s="1"/>
  <c r="L60" i="8" s="1"/>
  <c r="L66" i="8" s="1"/>
  <c r="L74" i="8"/>
  <c r="Q105" i="8"/>
  <c r="Q106" i="8"/>
  <c r="O85" i="8" s="1"/>
  <c r="J75" i="8"/>
  <c r="Y101" i="8" l="1"/>
  <c r="D86" i="8"/>
  <c r="D88" i="8"/>
  <c r="D84" i="8"/>
  <c r="D89" i="8" s="1"/>
  <c r="R105" i="8"/>
  <c r="R106" i="8"/>
  <c r="P85" i="8" s="1"/>
  <c r="N58" i="8"/>
  <c r="M52" i="8"/>
  <c r="M47" i="8"/>
  <c r="M74" i="8"/>
  <c r="E72" i="8"/>
  <c r="L76" i="8"/>
  <c r="M67" i="8"/>
  <c r="L68" i="8"/>
  <c r="E78" i="8"/>
  <c r="E83" i="8" s="1"/>
  <c r="E86" i="8" s="1"/>
  <c r="K75" i="8"/>
  <c r="G56" i="8"/>
  <c r="G69" i="8" s="1"/>
  <c r="G82" i="8"/>
  <c r="F77" i="8"/>
  <c r="F70" i="8"/>
  <c r="P102" i="8"/>
  <c r="H53" i="8"/>
  <c r="E84" i="8" l="1"/>
  <c r="E89" i="8" s="1"/>
  <c r="E88" i="8"/>
  <c r="Q102" i="8"/>
  <c r="G77" i="8"/>
  <c r="G70" i="8"/>
  <c r="M76" i="8"/>
  <c r="N67" i="8"/>
  <c r="F71" i="8"/>
  <c r="F72" i="8" s="1"/>
  <c r="L75" i="8"/>
  <c r="M61" i="8"/>
  <c r="M60" i="8" s="1"/>
  <c r="M66" i="8" s="1"/>
  <c r="M68" i="8" s="1"/>
  <c r="Z101" i="8"/>
  <c r="O58" i="8"/>
  <c r="N52" i="8"/>
  <c r="N74" i="8"/>
  <c r="N47" i="8"/>
  <c r="N61" i="8" s="1"/>
  <c r="N60" i="8" s="1"/>
  <c r="N66" i="8" s="1"/>
  <c r="N68" i="8" s="1"/>
  <c r="D87" i="8"/>
  <c r="D90" i="8" s="1"/>
  <c r="E87" i="8"/>
  <c r="E90" i="8" s="1"/>
  <c r="S105" i="8"/>
  <c r="S106" i="8"/>
  <c r="Q85" i="8" s="1"/>
  <c r="H55" i="8"/>
  <c r="H82" i="8" l="1"/>
  <c r="H56" i="8"/>
  <c r="H69" i="8" s="1"/>
  <c r="N75" i="8"/>
  <c r="M75" i="8"/>
  <c r="O67" i="8"/>
  <c r="N76" i="8"/>
  <c r="G71" i="8"/>
  <c r="G72" i="8"/>
  <c r="I53" i="8"/>
  <c r="T105" i="8"/>
  <c r="T106" i="8" s="1"/>
  <c r="R85" i="8" s="1"/>
  <c r="AA101" i="8"/>
  <c r="O52" i="8"/>
  <c r="O74" i="8"/>
  <c r="P58" i="8"/>
  <c r="O47" i="8"/>
  <c r="F78" i="8"/>
  <c r="F83" i="8" s="1"/>
  <c r="R102" i="8"/>
  <c r="G78" i="8" l="1"/>
  <c r="G83" i="8" s="1"/>
  <c r="G86" i="8" s="1"/>
  <c r="S102" i="8"/>
  <c r="O61" i="8"/>
  <c r="O60" i="8" s="1"/>
  <c r="O66" i="8" s="1"/>
  <c r="O68" i="8" s="1"/>
  <c r="F86" i="8"/>
  <c r="F88" i="8"/>
  <c r="G88" i="8"/>
  <c r="F84" i="8"/>
  <c r="F89" i="8" s="1"/>
  <c r="G84" i="8"/>
  <c r="G89" i="8" s="1"/>
  <c r="U105" i="8"/>
  <c r="U106" i="8"/>
  <c r="S85" i="8" s="1"/>
  <c r="P74" i="8"/>
  <c r="Q58" i="8"/>
  <c r="P52" i="8"/>
  <c r="P47" i="8"/>
  <c r="P61" i="8" s="1"/>
  <c r="P60" i="8" s="1"/>
  <c r="P66" i="8" s="1"/>
  <c r="AB101" i="8"/>
  <c r="I55" i="8"/>
  <c r="O76" i="8"/>
  <c r="P67" i="8"/>
  <c r="H77" i="8"/>
  <c r="H70" i="8"/>
  <c r="F87" i="8" l="1"/>
  <c r="F90" i="8" s="1"/>
  <c r="G87" i="8"/>
  <c r="H71" i="8"/>
  <c r="H72" i="8" s="1"/>
  <c r="I82" i="8"/>
  <c r="I56" i="8"/>
  <c r="I69" i="8" s="1"/>
  <c r="J53" i="8"/>
  <c r="AC101" i="8"/>
  <c r="O75" i="8"/>
  <c r="P76" i="8"/>
  <c r="Q67" i="8"/>
  <c r="Q74" i="8"/>
  <c r="R58" i="8"/>
  <c r="Q52" i="8"/>
  <c r="Q47" i="8"/>
  <c r="T102" i="8"/>
  <c r="V105" i="8"/>
  <c r="V106" i="8" s="1"/>
  <c r="T85" i="8" s="1"/>
  <c r="P68" i="8"/>
  <c r="G90" i="8" l="1"/>
  <c r="Q61" i="8"/>
  <c r="Q60" i="8" s="1"/>
  <c r="Q66" i="8" s="1"/>
  <c r="Q68" i="8" s="1"/>
  <c r="Q75" i="8" s="1"/>
  <c r="W105" i="8"/>
  <c r="W106" i="8" s="1"/>
  <c r="U85" i="8" s="1"/>
  <c r="I77" i="8"/>
  <c r="I70" i="8"/>
  <c r="J55" i="8"/>
  <c r="K53" i="8" s="1"/>
  <c r="P75" i="8"/>
  <c r="R74" i="8"/>
  <c r="R52" i="8"/>
  <c r="R47" i="8"/>
  <c r="S58" i="8"/>
  <c r="Q76" i="8"/>
  <c r="R67" i="8"/>
  <c r="AD101" i="8"/>
  <c r="H78" i="8"/>
  <c r="H83" i="8" s="1"/>
  <c r="U102" i="8"/>
  <c r="K55" i="8" l="1"/>
  <c r="R61" i="8"/>
  <c r="R60" i="8" s="1"/>
  <c r="R66" i="8" s="1"/>
  <c r="R68" i="8" s="1"/>
  <c r="AE101" i="8"/>
  <c r="V102" i="8"/>
  <c r="H86" i="8"/>
  <c r="H88" i="8"/>
  <c r="H84" i="8"/>
  <c r="H89" i="8" s="1"/>
  <c r="S74" i="8"/>
  <c r="T58" i="8"/>
  <c r="S52" i="8"/>
  <c r="S47" i="8"/>
  <c r="S61" i="8" s="1"/>
  <c r="S60" i="8" s="1"/>
  <c r="S66" i="8" s="1"/>
  <c r="S68" i="8" s="1"/>
  <c r="J82" i="8"/>
  <c r="J56" i="8"/>
  <c r="J69" i="8" s="1"/>
  <c r="I71" i="8"/>
  <c r="I78" i="8" s="1"/>
  <c r="I83" i="8" s="1"/>
  <c r="R76" i="8"/>
  <c r="S67" i="8"/>
  <c r="X105" i="8"/>
  <c r="I86" i="8" l="1"/>
  <c r="I88" i="8"/>
  <c r="I84" i="8"/>
  <c r="I89" i="8" s="1"/>
  <c r="I72" i="8"/>
  <c r="T52" i="8"/>
  <c r="T47" i="8"/>
  <c r="U58" i="8"/>
  <c r="T74" i="8"/>
  <c r="J77" i="8"/>
  <c r="J70" i="8"/>
  <c r="S75" i="8"/>
  <c r="H87" i="8"/>
  <c r="H90" i="8" s="1"/>
  <c r="I87" i="8"/>
  <c r="R75" i="8"/>
  <c r="W102" i="8"/>
  <c r="Y105" i="8"/>
  <c r="Y106" i="8" s="1"/>
  <c r="W85" i="8" s="1"/>
  <c r="K82" i="8"/>
  <c r="K56" i="8"/>
  <c r="K69" i="8" s="1"/>
  <c r="S76" i="8"/>
  <c r="T67" i="8"/>
  <c r="AF101" i="8"/>
  <c r="X106" i="8"/>
  <c r="V85" i="8" s="1"/>
  <c r="L53" i="8"/>
  <c r="I90" i="8" l="1"/>
  <c r="L55" i="8"/>
  <c r="M53" i="8"/>
  <c r="K77" i="8"/>
  <c r="K70" i="8"/>
  <c r="J71" i="8"/>
  <c r="J78" i="8" s="1"/>
  <c r="AG101" i="8"/>
  <c r="Z105" i="8"/>
  <c r="X102" i="8"/>
  <c r="T61" i="8"/>
  <c r="T60" i="8" s="1"/>
  <c r="T66" i="8" s="1"/>
  <c r="T68" i="8" s="1"/>
  <c r="U67" i="8"/>
  <c r="T76" i="8"/>
  <c r="J83" i="8"/>
  <c r="U52" i="8"/>
  <c r="V58" i="8"/>
  <c r="U47" i="8"/>
  <c r="U61" i="8" s="1"/>
  <c r="U60" i="8" s="1"/>
  <c r="U66" i="8" s="1"/>
  <c r="U68" i="8" s="1"/>
  <c r="U74" i="8"/>
  <c r="V52" i="8" l="1"/>
  <c r="W58" i="8"/>
  <c r="V74" i="8"/>
  <c r="V47" i="8"/>
  <c r="U75" i="8"/>
  <c r="T75" i="8"/>
  <c r="Y102" i="8"/>
  <c r="AA105" i="8"/>
  <c r="AA106" i="8"/>
  <c r="Y85" i="8" s="1"/>
  <c r="AH101" i="8"/>
  <c r="J72" i="8"/>
  <c r="M55" i="8"/>
  <c r="J86" i="8"/>
  <c r="J87" i="8" s="1"/>
  <c r="J90" i="8" s="1"/>
  <c r="J84" i="8"/>
  <c r="J89" i="8" s="1"/>
  <c r="J88" i="8"/>
  <c r="V67" i="8"/>
  <c r="U76" i="8"/>
  <c r="Z106" i="8"/>
  <c r="X85" i="8" s="1"/>
  <c r="K71" i="8"/>
  <c r="K78" i="8" s="1"/>
  <c r="K83" i="8" s="1"/>
  <c r="K72" i="8"/>
  <c r="L82" i="8"/>
  <c r="L56" i="8"/>
  <c r="L69" i="8" s="1"/>
  <c r="K86" i="8" l="1"/>
  <c r="K87" i="8" s="1"/>
  <c r="K90" i="8" s="1"/>
  <c r="K88" i="8"/>
  <c r="K84" i="8"/>
  <c r="K89" i="8" s="1"/>
  <c r="L77" i="8"/>
  <c r="L70" i="8"/>
  <c r="V76" i="8"/>
  <c r="W67" i="8"/>
  <c r="M82" i="8"/>
  <c r="M56" i="8"/>
  <c r="M69" i="8" s="1"/>
  <c r="AB105" i="8"/>
  <c r="AB106" i="8"/>
  <c r="Z85" i="8" s="1"/>
  <c r="N53" i="8"/>
  <c r="AI101" i="8"/>
  <c r="W52" i="8"/>
  <c r="W47" i="8"/>
  <c r="X58" i="8"/>
  <c r="W74" i="8"/>
  <c r="Z102" i="8"/>
  <c r="V61" i="8"/>
  <c r="V60" i="8" s="1"/>
  <c r="V66" i="8" s="1"/>
  <c r="V68" i="8" s="1"/>
  <c r="V75" i="8" l="1"/>
  <c r="X67" i="8"/>
  <c r="W76" i="8"/>
  <c r="M77" i="8"/>
  <c r="M70" i="8"/>
  <c r="AA102" i="8"/>
  <c r="X74" i="8"/>
  <c r="X52" i="8"/>
  <c r="Y58" i="8"/>
  <c r="X47" i="8"/>
  <c r="X61" i="8" s="1"/>
  <c r="X60" i="8" s="1"/>
  <c r="X66" i="8" s="1"/>
  <c r="X68" i="8" s="1"/>
  <c r="N55" i="8"/>
  <c r="O53" i="8"/>
  <c r="W61" i="8"/>
  <c r="W60" i="8" s="1"/>
  <c r="W66" i="8" s="1"/>
  <c r="W68" i="8" s="1"/>
  <c r="AJ101" i="8"/>
  <c r="AK101" i="8" s="1"/>
  <c r="AL101" i="8" s="1"/>
  <c r="AM101" i="8" s="1"/>
  <c r="AN101" i="8" s="1"/>
  <c r="AO101" i="8" s="1"/>
  <c r="AC105" i="8"/>
  <c r="AC106" i="8"/>
  <c r="AA85" i="8" s="1"/>
  <c r="L71" i="8"/>
  <c r="L78" i="8" s="1"/>
  <c r="L83" i="8" s="1"/>
  <c r="L86" i="8" l="1"/>
  <c r="L87" i="8" s="1"/>
  <c r="L90" i="8" s="1"/>
  <c r="L84" i="8"/>
  <c r="L89" i="8" s="1"/>
  <c r="L88" i="8"/>
  <c r="L72" i="8"/>
  <c r="X75" i="8"/>
  <c r="AD105" i="8"/>
  <c r="AD106" i="8"/>
  <c r="AB85" i="8" s="1"/>
  <c r="W75" i="8"/>
  <c r="O55" i="8"/>
  <c r="N82" i="8"/>
  <c r="N56" i="8"/>
  <c r="N69" i="8" s="1"/>
  <c r="Z58" i="8"/>
  <c r="Y52" i="8"/>
  <c r="Y74" i="8"/>
  <c r="Y47" i="8"/>
  <c r="AB102" i="8"/>
  <c r="M71" i="8"/>
  <c r="M78" i="8" s="1"/>
  <c r="M83" i="8" s="1"/>
  <c r="M72" i="8"/>
  <c r="Y67" i="8"/>
  <c r="X76" i="8"/>
  <c r="Z67" i="8" l="1"/>
  <c r="Y76" i="8"/>
  <c r="M86" i="8"/>
  <c r="M87" i="8" s="1"/>
  <c r="M84" i="8"/>
  <c r="M89" i="8" s="1"/>
  <c r="G28" i="8" s="1"/>
  <c r="M88" i="8"/>
  <c r="AC102" i="8"/>
  <c r="Y61" i="8"/>
  <c r="Y60" i="8" s="1"/>
  <c r="Y66" i="8" s="1"/>
  <c r="Y68" i="8" s="1"/>
  <c r="Z52" i="8"/>
  <c r="Z47" i="8"/>
  <c r="Z61" i="8" s="1"/>
  <c r="Z60" i="8" s="1"/>
  <c r="Z66" i="8" s="1"/>
  <c r="Z68" i="8" s="1"/>
  <c r="AA58" i="8"/>
  <c r="Z74" i="8"/>
  <c r="N77" i="8"/>
  <c r="N70" i="8"/>
  <c r="O56" i="8"/>
  <c r="O69" i="8" s="1"/>
  <c r="O82" i="8"/>
  <c r="P53" i="8"/>
  <c r="AE105" i="8"/>
  <c r="AE106" i="8"/>
  <c r="AC85" i="8" s="1"/>
  <c r="P55" i="8" l="1"/>
  <c r="Q53" i="8" s="1"/>
  <c r="N71" i="8"/>
  <c r="N78" i="8" s="1"/>
  <c r="N83" i="8" s="1"/>
  <c r="Y75" i="8"/>
  <c r="O77" i="8"/>
  <c r="O70" i="8"/>
  <c r="Z75" i="8"/>
  <c r="AD102" i="8"/>
  <c r="AF105" i="8"/>
  <c r="AF106" i="8"/>
  <c r="AD85" i="8" s="1"/>
  <c r="AA47" i="8"/>
  <c r="AA61" i="8" s="1"/>
  <c r="AA60" i="8" s="1"/>
  <c r="AA66" i="8" s="1"/>
  <c r="AA52" i="8"/>
  <c r="AB58" i="8"/>
  <c r="AA74" i="8"/>
  <c r="M90" i="8"/>
  <c r="G29" i="8" s="1"/>
  <c r="G30" i="8"/>
  <c r="AA67" i="8"/>
  <c r="Z76" i="8"/>
  <c r="Q55" i="8" l="1"/>
  <c r="R53" i="8"/>
  <c r="AB52" i="8"/>
  <c r="AC58" i="8"/>
  <c r="AB74" i="8"/>
  <c r="AB47" i="8"/>
  <c r="N86" i="8"/>
  <c r="N87" i="8" s="1"/>
  <c r="N90" i="8" s="1"/>
  <c r="N88" i="8"/>
  <c r="N84" i="8"/>
  <c r="N89" i="8" s="1"/>
  <c r="AG105" i="8"/>
  <c r="AE102" i="8"/>
  <c r="O71" i="8"/>
  <c r="O78" i="8" s="1"/>
  <c r="O83" i="8" s="1"/>
  <c r="N72" i="8"/>
  <c r="AB67" i="8"/>
  <c r="AA76" i="8"/>
  <c r="AA68" i="8"/>
  <c r="P56" i="8"/>
  <c r="P69" i="8" s="1"/>
  <c r="P82" i="8"/>
  <c r="O86" i="8" l="1"/>
  <c r="O87" i="8" s="1"/>
  <c r="O90" i="8" s="1"/>
  <c r="O88" i="8"/>
  <c r="O84" i="8"/>
  <c r="O89" i="8" s="1"/>
  <c r="P77" i="8"/>
  <c r="P70" i="8"/>
  <c r="AA75" i="8"/>
  <c r="O72" i="8"/>
  <c r="AH105" i="8"/>
  <c r="AH106" i="8"/>
  <c r="AF85" i="8" s="1"/>
  <c r="R55" i="8"/>
  <c r="S53" i="8"/>
  <c r="AC67" i="8"/>
  <c r="AB76" i="8"/>
  <c r="AF102" i="8"/>
  <c r="AG106" i="8"/>
  <c r="AE85" i="8" s="1"/>
  <c r="AB61" i="8"/>
  <c r="AB60" i="8" s="1"/>
  <c r="AB66" i="8" s="1"/>
  <c r="AB68" i="8" s="1"/>
  <c r="AC74" i="8"/>
  <c r="AC52" i="8"/>
  <c r="AD58" i="8"/>
  <c r="AC47" i="8"/>
  <c r="AC61" i="8" s="1"/>
  <c r="AC60" i="8" s="1"/>
  <c r="AC66" i="8" s="1"/>
  <c r="AC68" i="8" s="1"/>
  <c r="Q82" i="8"/>
  <c r="Q56" i="8"/>
  <c r="Q69" i="8" s="1"/>
  <c r="Q77" i="8" l="1"/>
  <c r="Q70" i="8"/>
  <c r="AG102" i="8"/>
  <c r="S55" i="8"/>
  <c r="AC75" i="8"/>
  <c r="AD52" i="8"/>
  <c r="AE58" i="8"/>
  <c r="AD47" i="8"/>
  <c r="AD61" i="8" s="1"/>
  <c r="AD60" i="8" s="1"/>
  <c r="AD66" i="8" s="1"/>
  <c r="AD68" i="8" s="1"/>
  <c r="AD74" i="8"/>
  <c r="AD67" i="8"/>
  <c r="AC76" i="8"/>
  <c r="R82" i="8"/>
  <c r="R56" i="8"/>
  <c r="R69" i="8" s="1"/>
  <c r="AI105" i="8"/>
  <c r="AI106" i="8"/>
  <c r="AG85" i="8" s="1"/>
  <c r="P71" i="8"/>
  <c r="P78" i="8" s="1"/>
  <c r="P83" i="8" s="1"/>
  <c r="AB75" i="8"/>
  <c r="P72" i="8" l="1"/>
  <c r="P86" i="8"/>
  <c r="P87" i="8" s="1"/>
  <c r="P90" i="8" s="1"/>
  <c r="P84" i="8"/>
  <c r="P89" i="8" s="1"/>
  <c r="P88" i="8"/>
  <c r="R77" i="8"/>
  <c r="R70" i="8"/>
  <c r="AD76" i="8"/>
  <c r="AE67" i="8"/>
  <c r="AJ105" i="8"/>
  <c r="AJ106" i="8"/>
  <c r="AD75" i="8"/>
  <c r="AF58" i="8"/>
  <c r="AE52" i="8"/>
  <c r="AE47" i="8"/>
  <c r="AE74" i="8"/>
  <c r="S82" i="8"/>
  <c r="S56" i="8"/>
  <c r="S69" i="8" s="1"/>
  <c r="T53" i="8"/>
  <c r="AH102" i="8"/>
  <c r="Q71" i="8"/>
  <c r="Q78" i="8" s="1"/>
  <c r="Q83" i="8" s="1"/>
  <c r="Q72" i="8" l="1"/>
  <c r="Q86" i="8"/>
  <c r="Q87" i="8" s="1"/>
  <c r="Q90" i="8" s="1"/>
  <c r="Q88" i="8"/>
  <c r="Q84" i="8"/>
  <c r="Q89" i="8" s="1"/>
  <c r="T55" i="8"/>
  <c r="U53" i="8"/>
  <c r="AI102" i="8"/>
  <c r="S77" i="8"/>
  <c r="S70" i="8"/>
  <c r="AE61" i="8"/>
  <c r="AE60" i="8" s="1"/>
  <c r="AE66" i="8" s="1"/>
  <c r="AE68" i="8" s="1"/>
  <c r="AG58" i="8"/>
  <c r="AF52" i="8"/>
  <c r="AF74" i="8"/>
  <c r="AF47" i="8"/>
  <c r="AF61" i="8" s="1"/>
  <c r="AF60" i="8" s="1"/>
  <c r="AF66" i="8" s="1"/>
  <c r="AK105" i="8"/>
  <c r="AK106" i="8"/>
  <c r="AE76" i="8"/>
  <c r="AF67" i="8"/>
  <c r="R71" i="8"/>
  <c r="R78" i="8" s="1"/>
  <c r="R83" i="8" s="1"/>
  <c r="R86" i="8" l="1"/>
  <c r="R87" i="8" s="1"/>
  <c r="R90" i="8" s="1"/>
  <c r="R88" i="8"/>
  <c r="R84" i="8"/>
  <c r="R89" i="8" s="1"/>
  <c r="R72" i="8"/>
  <c r="AF76" i="8"/>
  <c r="AG67" i="8"/>
  <c r="AG76" i="8" s="1"/>
  <c r="AL105" i="8"/>
  <c r="AL106" i="8"/>
  <c r="AE75" i="8"/>
  <c r="AJ102" i="8"/>
  <c r="AK102" i="8" s="1"/>
  <c r="AL102" i="8" s="1"/>
  <c r="AM102" i="8" s="1"/>
  <c r="AN102" i="8" s="1"/>
  <c r="AO102" i="8" s="1"/>
  <c r="AF68" i="8"/>
  <c r="AG52" i="8"/>
  <c r="AG47" i="8"/>
  <c r="AG61" i="8" s="1"/>
  <c r="AG60" i="8" s="1"/>
  <c r="AG66" i="8" s="1"/>
  <c r="AG68" i="8" s="1"/>
  <c r="AG74" i="8"/>
  <c r="S71" i="8"/>
  <c r="S78" i="8" s="1"/>
  <c r="S83" i="8" s="1"/>
  <c r="U55" i="8"/>
  <c r="V53" i="8"/>
  <c r="T82" i="8"/>
  <c r="T56" i="8"/>
  <c r="T69" i="8" s="1"/>
  <c r="S86" i="8" l="1"/>
  <c r="S87" i="8" s="1"/>
  <c r="S90" i="8" s="1"/>
  <c r="S88" i="8"/>
  <c r="S84" i="8"/>
  <c r="S89" i="8" s="1"/>
  <c r="T77" i="8"/>
  <c r="T70" i="8"/>
  <c r="V55" i="8"/>
  <c r="W53" i="8" s="1"/>
  <c r="U82" i="8"/>
  <c r="U56" i="8"/>
  <c r="U69" i="8" s="1"/>
  <c r="S72" i="8"/>
  <c r="AG75" i="8"/>
  <c r="AF75" i="8"/>
  <c r="AM105" i="8"/>
  <c r="AM106" i="8"/>
  <c r="W55" i="8" l="1"/>
  <c r="AN105" i="8"/>
  <c r="U77" i="8"/>
  <c r="U70" i="8"/>
  <c r="V56" i="8"/>
  <c r="V69" i="8" s="1"/>
  <c r="V82" i="8"/>
  <c r="T71" i="8"/>
  <c r="T78" i="8" s="1"/>
  <c r="T83" i="8" s="1"/>
  <c r="T86" i="8" l="1"/>
  <c r="T87" i="8" s="1"/>
  <c r="T90" i="8" s="1"/>
  <c r="T84" i="8"/>
  <c r="T89" i="8" s="1"/>
  <c r="T88" i="8"/>
  <c r="U71" i="8"/>
  <c r="U78" i="8" s="1"/>
  <c r="U83" i="8" s="1"/>
  <c r="W56" i="8"/>
  <c r="W69" i="8" s="1"/>
  <c r="W82" i="8"/>
  <c r="T72" i="8"/>
  <c r="V77" i="8"/>
  <c r="V70" i="8"/>
  <c r="AO105" i="8"/>
  <c r="AO106" i="8"/>
  <c r="AN106" i="8"/>
  <c r="X53" i="8"/>
  <c r="Y53" i="8" l="1"/>
  <c r="X55" i="8"/>
  <c r="U86" i="8"/>
  <c r="U87" i="8" s="1"/>
  <c r="U90" i="8" s="1"/>
  <c r="U84" i="8"/>
  <c r="U89" i="8" s="1"/>
  <c r="U88" i="8"/>
  <c r="V71" i="8"/>
  <c r="V78" i="8" s="1"/>
  <c r="V83" i="8" s="1"/>
  <c r="V72" i="8"/>
  <c r="W77" i="8"/>
  <c r="W70" i="8"/>
  <c r="U72" i="8"/>
  <c r="W71" i="8" l="1"/>
  <c r="W78" i="8" s="1"/>
  <c r="W83" i="8" s="1"/>
  <c r="W72" i="8"/>
  <c r="X82" i="8"/>
  <c r="X56" i="8"/>
  <c r="X69" i="8" s="1"/>
  <c r="V86" i="8"/>
  <c r="V87" i="8" s="1"/>
  <c r="V90" i="8" s="1"/>
  <c r="V88" i="8"/>
  <c r="V84" i="8"/>
  <c r="V89" i="8" s="1"/>
  <c r="Y55" i="8"/>
  <c r="Y56" i="8" l="1"/>
  <c r="Y69" i="8" s="1"/>
  <c r="Y82" i="8"/>
  <c r="Z53" i="8"/>
  <c r="X77" i="8"/>
  <c r="X70" i="8"/>
  <c r="W86" i="8"/>
  <c r="W87" i="8" s="1"/>
  <c r="W90" i="8" s="1"/>
  <c r="W88" i="8"/>
  <c r="W84" i="8"/>
  <c r="W89" i="8" s="1"/>
  <c r="X71" i="8" l="1"/>
  <c r="X78" i="8" s="1"/>
  <c r="X83" i="8" s="1"/>
  <c r="Z55" i="8"/>
  <c r="AA53" i="8"/>
  <c r="Y77" i="8"/>
  <c r="Y70" i="8"/>
  <c r="X86" i="8" l="1"/>
  <c r="X87" i="8" s="1"/>
  <c r="X90" i="8" s="1"/>
  <c r="X84" i="8"/>
  <c r="X89" i="8" s="1"/>
  <c r="X88" i="8"/>
  <c r="Y71" i="8"/>
  <c r="Y78" i="8" s="1"/>
  <c r="Y83" i="8" s="1"/>
  <c r="AA55" i="8"/>
  <c r="AB53" i="8"/>
  <c r="Z82" i="8"/>
  <c r="Z56" i="8"/>
  <c r="Z69" i="8" s="1"/>
  <c r="X72" i="8"/>
  <c r="Y72" i="8" l="1"/>
  <c r="AB55" i="8"/>
  <c r="Z77" i="8"/>
  <c r="Z70" i="8"/>
  <c r="AA82" i="8"/>
  <c r="AA56" i="8"/>
  <c r="AA69" i="8" s="1"/>
  <c r="Y86" i="8"/>
  <c r="Y87" i="8" s="1"/>
  <c r="Y90" i="8" s="1"/>
  <c r="Y84" i="8"/>
  <c r="Y89" i="8" s="1"/>
  <c r="Y88" i="8"/>
  <c r="AA77" i="8" l="1"/>
  <c r="AA70" i="8"/>
  <c r="Z71" i="8"/>
  <c r="Z78" i="8" s="1"/>
  <c r="Z83" i="8" s="1"/>
  <c r="AB56" i="8"/>
  <c r="AB69" i="8" s="1"/>
  <c r="AB82" i="8"/>
  <c r="AC53" i="8"/>
  <c r="Z72" i="8" l="1"/>
  <c r="Z86" i="8"/>
  <c r="Z87" i="8" s="1"/>
  <c r="Z90" i="8" s="1"/>
  <c r="Z88" i="8"/>
  <c r="Z84" i="8"/>
  <c r="Z89" i="8" s="1"/>
  <c r="AB77" i="8"/>
  <c r="AB70" i="8"/>
  <c r="AA71" i="8"/>
  <c r="AA78" i="8" s="1"/>
  <c r="AA83" i="8" s="1"/>
  <c r="AC55" i="8"/>
  <c r="AA72" i="8" l="1"/>
  <c r="AA86" i="8"/>
  <c r="AA87" i="8" s="1"/>
  <c r="AA90" i="8" s="1"/>
  <c r="AA84" i="8"/>
  <c r="AA89" i="8" s="1"/>
  <c r="AA88" i="8"/>
  <c r="AC82" i="8"/>
  <c r="AC56" i="8"/>
  <c r="AC69" i="8" s="1"/>
  <c r="AD53" i="8"/>
  <c r="AB71" i="8"/>
  <c r="AB78" i="8" s="1"/>
  <c r="AB83" i="8" s="1"/>
  <c r="AB72" i="8" l="1"/>
  <c r="AB86" i="8"/>
  <c r="AB87" i="8" s="1"/>
  <c r="AB90" i="8" s="1"/>
  <c r="AB84" i="8"/>
  <c r="AB89" i="8" s="1"/>
  <c r="AB88" i="8"/>
  <c r="AC77" i="8"/>
  <c r="AC70" i="8"/>
  <c r="AD55" i="8"/>
  <c r="AD56" i="8" l="1"/>
  <c r="AD69" i="8" s="1"/>
  <c r="AD82" i="8"/>
  <c r="AE53" i="8"/>
  <c r="AC71" i="8"/>
  <c r="AC78" i="8" s="1"/>
  <c r="AC83" i="8" s="1"/>
  <c r="AC72" i="8"/>
  <c r="AD77" i="8" l="1"/>
  <c r="AD70" i="8"/>
  <c r="AC86" i="8"/>
  <c r="AC87" i="8" s="1"/>
  <c r="AC90" i="8" s="1"/>
  <c r="AC84" i="8"/>
  <c r="AC89" i="8" s="1"/>
  <c r="AC88" i="8"/>
  <c r="AE55" i="8"/>
  <c r="AE56" i="8" l="1"/>
  <c r="AE69" i="8" s="1"/>
  <c r="AE82" i="8"/>
  <c r="AD71" i="8"/>
  <c r="AD78" i="8" s="1"/>
  <c r="AD83" i="8" s="1"/>
  <c r="AF53" i="8"/>
  <c r="AD72" i="8" l="1"/>
  <c r="AD86" i="8"/>
  <c r="AD87" i="8" s="1"/>
  <c r="AD90" i="8" s="1"/>
  <c r="AD84" i="8"/>
  <c r="AD89" i="8" s="1"/>
  <c r="AD88" i="8"/>
  <c r="AF55" i="8"/>
  <c r="AG53" i="8" s="1"/>
  <c r="AG55" i="8" s="1"/>
  <c r="AE77" i="8"/>
  <c r="AE70" i="8"/>
  <c r="AG56" i="8" l="1"/>
  <c r="AG69" i="8" s="1"/>
  <c r="AG82" i="8"/>
  <c r="AE71" i="8"/>
  <c r="AE78" i="8" s="1"/>
  <c r="AE72" i="8"/>
  <c r="AE83" i="8"/>
  <c r="AF56" i="8"/>
  <c r="AF69" i="8" s="1"/>
  <c r="AF82" i="8"/>
  <c r="AE86" i="8" l="1"/>
  <c r="AE87" i="8" s="1"/>
  <c r="AE90" i="8" s="1"/>
  <c r="AE88" i="8"/>
  <c r="AE84" i="8"/>
  <c r="AE89" i="8" s="1"/>
  <c r="AF77" i="8"/>
  <c r="AF70" i="8"/>
  <c r="AG77" i="8"/>
  <c r="AG70" i="8"/>
  <c r="AG71" i="8" l="1"/>
  <c r="AG72" i="8" s="1"/>
  <c r="AF71" i="8"/>
  <c r="AF78" i="8" s="1"/>
  <c r="AF83" i="8" s="1"/>
  <c r="AF86" i="8" l="1"/>
  <c r="AF87" i="8" s="1"/>
  <c r="AF90" i="8" s="1"/>
  <c r="AF88" i="8"/>
  <c r="AF84" i="8"/>
  <c r="AF89" i="8" s="1"/>
  <c r="AF72" i="8"/>
  <c r="AG78" i="8"/>
  <c r="AG83" i="8" s="1"/>
  <c r="AG86" i="8" l="1"/>
  <c r="AG87" i="8" s="1"/>
  <c r="AG90" i="8" s="1"/>
  <c r="AG88" i="8"/>
  <c r="AG84" i="8"/>
  <c r="AG89" i="8" s="1"/>
</calcChain>
</file>

<file path=xl/sharedStrings.xml><?xml version="1.0" encoding="utf-8"?>
<sst xmlns="http://schemas.openxmlformats.org/spreadsheetml/2006/main" count="1043" uniqueCount="595">
  <si>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</si>
  <si>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</si>
  <si>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</si>
  <si>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</si>
  <si>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</si>
  <si>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</si>
  <si>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</si>
  <si>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N_181-49</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</si>
  <si>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</si>
  <si>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</si>
  <si>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</si>
  <si>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</si>
  <si>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</si>
  <si>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</si>
  <si>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</si>
  <si>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</si>
  <si>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</si>
  <si>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</si>
  <si>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</si>
  <si>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</si>
  <si>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</si>
  <si>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</si>
  <si>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</si>
  <si>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</si>
  <si>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</si>
  <si>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</si>
  <si>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</si>
  <si>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</si>
  <si>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</si>
  <si>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Светловский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</si>
  <si>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</si>
  <si>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</si>
  <si>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</si>
  <si>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</si>
  <si>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</si>
  <si>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</si>
  <si>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</si>
  <si>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</si>
  <si>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</si>
  <si>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</si>
  <si>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</si>
  <si>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</si>
  <si>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</si>
  <si>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</si>
  <si>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</si>
  <si>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</si>
  <si>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</si>
  <si>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</si>
  <si>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</si>
  <si>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</si>
  <si>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</si>
  <si>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</si>
  <si>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</si>
  <si>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</si>
  <si>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</si>
  <si>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</si>
  <si>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</si>
  <si>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</si>
  <si>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</si>
  <si>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</si>
  <si>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</si>
  <si>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</si>
  <si>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</si>
  <si>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</si>
  <si>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</si>
  <si>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</si>
  <si>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</si>
  <si>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</si>
  <si>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</si>
  <si>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</si>
  <si>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110 кВ О-49 Люблино - 5,22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</si>
  <si>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</si>
  <si>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</si>
  <si>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</si>
  <si>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</si>
  <si>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</si>
  <si>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</si>
  <si>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</si>
  <si>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</si>
  <si>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</si>
  <si>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</si>
  <si>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</si>
  <si>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</si>
  <si>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</si>
  <si>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</si>
  <si>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</si>
  <si>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</si>
  <si>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</si>
  <si>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</si>
  <si>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</si>
  <si>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</si>
  <si>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</si>
  <si>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</si>
  <si>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</si>
  <si>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</si>
  <si>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</si>
  <si>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</si>
  <si>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</si>
  <si>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</si>
  <si>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</si>
  <si>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</si>
  <si>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</si>
  <si>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</si>
  <si>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</si>
  <si>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</si>
  <si>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</si>
  <si>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</si>
  <si>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</si>
  <si>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</si>
  <si>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</si>
  <si>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</si>
  <si>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</si>
  <si>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</si>
  <si>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</si>
  <si>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</si>
  <si>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</si>
  <si>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</si>
  <si>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</si>
  <si>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</si>
  <si>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</si>
  <si>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</si>
  <si>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</si>
  <si>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</si>
  <si>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</si>
  <si>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</si>
  <si>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</si>
  <si>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</si>
  <si>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</si>
  <si>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</si>
  <si>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</si>
  <si>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</si>
  <si>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</si>
  <si>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</si>
  <si>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</si>
  <si>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</si>
  <si>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</si>
  <si>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</si>
  <si>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</si>
  <si>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</si>
  <si>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</si>
  <si>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</si>
  <si>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</si>
  <si>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</si>
  <si>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</si>
  <si>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</si>
  <si>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</si>
  <si>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</si>
  <si>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</si>
  <si>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</si>
  <si>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</si>
  <si>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</si>
  <si>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</si>
  <si>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</si>
  <si>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</si>
  <si>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</si>
  <si>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</si>
  <si>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</si>
  <si>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</si>
  <si>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</si>
  <si>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</si>
  <si>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</si>
  <si>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</si>
  <si>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</si>
  <si>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</si>
  <si>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</si>
  <si>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</si>
  <si>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</si>
  <si>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</si>
  <si>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</si>
  <si>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</si>
  <si>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</si>
  <si>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</si>
  <si>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</si>
  <si>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</si>
  <si>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</si>
  <si>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</si>
  <si>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</si>
  <si>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</si>
  <si>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</si>
  <si>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</si>
  <si>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</si>
  <si>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</si>
  <si>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</si>
  <si>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</si>
  <si>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</si>
  <si>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</si>
  <si>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</si>
  <si>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</si>
  <si>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</si>
  <si>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</si>
  <si>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</si>
  <si>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</si>
  <si>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</si>
  <si>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</si>
  <si>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</si>
  <si>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</si>
  <si>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</si>
  <si>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</si>
  <si>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</si>
  <si>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</si>
  <si>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</si>
  <si>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</si>
  <si>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</si>
  <si>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</si>
  <si>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</si>
  <si>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</si>
  <si>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</si>
  <si>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</si>
  <si>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</si>
  <si>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</si>
  <si>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</si>
  <si>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</si>
  <si>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</si>
  <si>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</si>
  <si>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</si>
  <si>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</si>
  <si>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</si>
  <si>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</si>
  <si>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</si>
  <si>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</si>
  <si>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</si>
  <si>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</si>
  <si>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</si>
  <si>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</si>
  <si>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</si>
  <si>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</si>
  <si>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</si>
  <si>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</si>
  <si>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</si>
  <si>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</si>
  <si>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</si>
  <si>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</si>
  <si>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</si>
  <si>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</si>
  <si>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</si>
  <si>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</si>
  <si>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</si>
  <si>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</si>
  <si>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</si>
  <si>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</si>
  <si>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</si>
  <si>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</si>
  <si>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</si>
  <si>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</si>
  <si>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</si>
  <si>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</si>
  <si>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</si>
  <si>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</si>
  <si>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</si>
  <si>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</si>
  <si>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</si>
  <si>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</si>
  <si>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</si>
  <si>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</si>
  <si>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</si>
  <si>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</si>
  <si>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</si>
  <si>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</si>
  <si>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</si>
  <si>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</si>
  <si>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</si>
  <si>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</si>
  <si>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</si>
  <si>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</si>
  <si>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</si>
  <si>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</si>
  <si>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</si>
  <si>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</si>
  <si>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</si>
  <si>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</si>
  <si>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</si>
  <si>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</si>
  <si>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</si>
  <si>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</si>
  <si>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</si>
  <si>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</si>
  <si>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</si>
  <si>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</si>
  <si>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</si>
  <si>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</si>
  <si>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</si>
  <si>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</si>
  <si>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</si>
  <si>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</si>
  <si>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</si>
  <si>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</si>
  <si>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</si>
  <si>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</si>
  <si>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</si>
  <si>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</si>
  <si>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</si>
  <si>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</si>
  <si>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</si>
  <si>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</si>
  <si>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</si>
  <si>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</si>
  <si>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</si>
  <si>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</si>
  <si>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</si>
  <si>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</si>
  <si>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</si>
  <si>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</si>
  <si>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</si>
  <si>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</si>
  <si>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</si>
  <si>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</si>
  <si>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</si>
  <si>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</si>
  <si>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</si>
  <si>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</si>
  <si>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</si>
  <si>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</si>
  <si>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</si>
  <si>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</si>
  <si>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</si>
  <si>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</si>
  <si>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</si>
  <si>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</si>
  <si>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</si>
  <si>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</si>
  <si>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</si>
  <si>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</si>
  <si>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</si>
  <si>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</si>
  <si>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</si>
  <si>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</si>
  <si>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</si>
  <si>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</si>
  <si>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</si>
  <si>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</si>
  <si>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</si>
  <si>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</si>
  <si>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</si>
  <si>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</si>
  <si>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</si>
  <si>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</si>
  <si>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</si>
  <si>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</si>
  <si>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</si>
  <si>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</si>
  <si>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</si>
  <si>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</si>
  <si>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</si>
  <si>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</si>
  <si>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</si>
  <si>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</si>
  <si>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</si>
  <si>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</si>
  <si>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</si>
  <si>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</si>
  <si>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</si>
  <si>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</si>
  <si>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</si>
  <si>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</si>
  <si>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</si>
  <si>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</si>
  <si>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</si>
  <si>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</si>
  <si>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</si>
  <si>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</si>
  <si>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</si>
  <si>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</si>
  <si>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</si>
  <si>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</si>
  <si>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</si>
  <si>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</si>
  <si>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</si>
  <si>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</si>
  <si>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</si>
  <si>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</si>
  <si>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</si>
  <si>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</si>
  <si>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</si>
  <si>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</si>
  <si>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</si>
  <si>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</si>
  <si>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</si>
  <si>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</si>
  <si>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</si>
  <si>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</si>
  <si>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</si>
  <si>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</si>
  <si>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</si>
  <si>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</si>
  <si>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</si>
  <si>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</si>
  <si>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</si>
  <si>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</si>
  <si>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</si>
  <si>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</si>
  <si>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</si>
  <si>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</si>
  <si>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</si>
  <si>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</si>
  <si>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</si>
  <si>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</si>
  <si>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</si>
  <si>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</si>
  <si>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</si>
  <si>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</si>
  <si>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</si>
  <si>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</si>
  <si>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</si>
  <si>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</si>
  <si>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План</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</si>
  <si>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</si>
  <si>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</si>
  <si>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</si>
  <si>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</si>
  <si>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</si>
  <si>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</si>
  <si>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</si>
  <si>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</si>
  <si>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</si>
  <si>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</si>
  <si>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</si>
  <si>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</si>
  <si>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</si>
  <si>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</si>
  <si>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</si>
  <si>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</si>
  <si>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</si>
  <si>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</si>
  <si>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</si>
  <si>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</si>
  <si>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</si>
  <si>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</si>
  <si>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</si>
  <si>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</si>
  <si>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</si>
  <si>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</si>
  <si>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</si>
  <si>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</si>
  <si>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</si>
  <si>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</si>
  <si>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</si>
  <si>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</si>
  <si>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</si>
  <si>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</si>
  <si>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</si>
  <si>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</si>
  <si>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</si>
  <si>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</si>
  <si>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</si>
  <si>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</si>
  <si>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</si>
  <si>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</si>
  <si>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</si>
  <si>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</si>
  <si>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</si>
  <si>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</si>
  <si>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</si>
  <si>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</si>
  <si>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</si>
  <si>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</si>
  <si>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</si>
  <si>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</si>
  <si>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</si>
  <si>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</si>
  <si>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</si>
  <si>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</si>
  <si>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</si>
  <si>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</si>
  <si>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</si>
  <si>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</si>
  <si>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</si>
  <si>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</si>
  <si>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</si>
  <si>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</si>
  <si>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</si>
  <si>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</si>
  <si>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</si>
  <si>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</si>
  <si>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</si>
  <si>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</si>
  <si>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</si>
  <si>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</si>
  <si>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</si>
  <si>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</si>
  <si>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</si>
  <si>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</si>
  <si>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</si>
  <si>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</si>
  <si>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</si>
  <si>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</si>
  <si>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</si>
  <si>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</si>
  <si>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</si>
  <si>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</si>
  <si>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</si>
  <si>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</si>
  <si>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</si>
  <si>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</si>
  <si>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</si>
  <si>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</si>
  <si>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</si>
  <si>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</si>
  <si>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</si>
  <si>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</si>
  <si>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</si>
  <si>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</si>
  <si>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</si>
  <si>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</si>
  <si>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</si>
  <si>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</si>
  <si>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</si>
  <si>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</si>
  <si>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</si>
  <si>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</si>
  <si>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</si>
  <si>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</si>
  <si>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</si>
  <si>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</si>
  <si>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</si>
  <si>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</si>
  <si>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</si>
  <si>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</si>
  <si>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</si>
  <si>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</si>
  <si>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</si>
  <si>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</si>
  <si>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</si>
  <si>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</si>
  <si>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</si>
  <si>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</si>
  <si>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</si>
  <si>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</si>
  <si>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</si>
  <si>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</si>
  <si>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</si>
  <si>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</si>
  <si>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</si>
  <si>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</si>
  <si>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</si>
  <si>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</si>
  <si>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</si>
  <si>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</si>
  <si>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</si>
  <si>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</si>
  <si>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</si>
  <si>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</si>
  <si>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</si>
  <si>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</si>
  <si>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</si>
  <si>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</si>
  <si>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</si>
  <si>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</si>
  <si>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</si>
  <si>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</si>
  <si>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</si>
  <si>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</si>
  <si>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</si>
  <si>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</si>
  <si>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</si>
  <si>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</si>
  <si>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</si>
  <si>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</si>
  <si>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</si>
  <si>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</si>
  <si>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</si>
  <si>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</si>
  <si>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</si>
  <si>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</si>
  <si>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</si>
  <si>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</si>
  <si>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</si>
  <si>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</si>
  <si>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</si>
  <si>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</si>
  <si>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</si>
  <si>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</si>
  <si>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</si>
  <si>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</si>
  <si>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</si>
  <si>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</si>
  <si>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</si>
  <si>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</si>
  <si>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</si>
  <si>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</si>
  <si>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</si>
  <si>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</si>
  <si>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</si>
  <si>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</si>
  <si>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</si>
  <si>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</si>
  <si>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</si>
  <si>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</si>
  <si>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</si>
  <si>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ПИР АО "Энергосервис Северо-Запада" договор № 6554-24 от 06.06.2024 (ДС № 1 от 14.11.2024; ДС № 2 от 11.02.2025) в ценах 2024 года с НДС, млн рублей</t>
  </si>
  <si>
    <t>ПИР АО "Энергосервис Северо-Запада" договор № 6554-24 от 06.06.2024 (ДС № 1 от 14.11.2024; ДС № 2 от 11.02.2025)</t>
  </si>
  <si>
    <t>ДС № 1 от 14.11.2024; ДС № 2 от 11.02.2025</t>
  </si>
  <si>
    <t>ПАО "СОВКОМБАНК" соглашение № 2349/КИБ-РКЛ/25 от 11.06.2025 в ценах 2025 года без НДС, млн. руб.</t>
  </si>
  <si>
    <t>оплачено по договору, млн. руб.</t>
  </si>
  <si>
    <t>освоено по договору, млн. руб.</t>
  </si>
  <si>
    <t>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</si>
</sst>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2" x14ac:knownFonts="1">
    <font>
      <sz val="11"/>
      <color theme="1"/>
      <name val="Calibri"/>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2"/>
      <name val="Times New Roman"/>
    </font>
    <font>
      <sz val="10"/>
      <name val="Arial Cyr"/>
    </font>
    <font>
      <sz val="11"/>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vertAlign val="superscript"/>
      <sz val="11"/>
      <name val="Calibri"/>
      <scheme val="minor"/>
    </font>
    <font>
      <b/>
      <sz val="11"/>
      <name val="Symbol"/>
    </font>
    <font>
      <sz val="11"/>
      <name val="Symbol"/>
    </font>
    <font>
      <vertAlign val="superscript"/>
      <sz val="11"/>
      <name val="Calibri"/>
      <scheme val="minor"/>
    </font>
    <font>
      <vertAlign val="superscript"/>
      <sz val="12"/>
      <name val="Times New Roman"/>
    </font>
    <font>
      <sz val="11"/>
      <name val="Times New Roman"/>
      <family val="1"/>
      <charset val="204"/>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indexed="5"/>
        <bgColor indexed="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indexed="64"/>
      </right>
      <top/>
      <bottom style="medium">
        <color indexed="64"/>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4" fillId="0" borderId="0"/>
    <xf numFmtId="0" fontId="64" fillId="0" borderId="0"/>
    <xf numFmtId="0" fontId="64" fillId="0" borderId="0"/>
    <xf numFmtId="0" fontId="64" fillId="0" borderId="0"/>
    <xf numFmtId="0" fontId="64" fillId="0" borderId="0"/>
    <xf numFmtId="0" fontId="64"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4" fillId="0" borderId="0" applyFont="0" applyFill="0" applyBorder="0" applyProtection="0"/>
    <xf numFmtId="165" fontId="3" fillId="0" borderId="0" applyFont="0" applyFill="0" applyBorder="0" applyProtection="0"/>
    <xf numFmtId="166" fontId="64" fillId="0" borderId="0" applyFont="0" applyFill="0" applyBorder="0" applyProtection="0"/>
    <xf numFmtId="0" fontId="22" fillId="4" borderId="0" applyNumberFormat="0" applyBorder="0" applyProtection="0"/>
  </cellStyleXfs>
  <cellXfs count="382">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15" fillId="24" borderId="10" xfId="39" applyNumberFormat="1" applyFont="1" applyFill="1" applyBorder="1"/>
    <xf numFmtId="10" fontId="15" fillId="25" borderId="10" xfId="39" applyNumberFormat="1" applyFont="1" applyFill="1" applyBorder="1"/>
    <xf numFmtId="10" fontId="40" fillId="26" borderId="10" xfId="39" applyNumberFormat="1" applyFont="1" applyFill="1" applyBorder="1"/>
    <xf numFmtId="10" fontId="51" fillId="26"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6" borderId="10" xfId="39" applyFont="1" applyFill="1" applyBorder="1"/>
    <xf numFmtId="3" fontId="34" fillId="26" borderId="10" xfId="55" applyNumberFormat="1" applyFont="1" applyFill="1" applyBorder="1" applyAlignment="1">
      <alignment horizontal="right" vertical="center"/>
    </xf>
    <xf numFmtId="3" fontId="34" fillId="27" borderId="10" xfId="55" applyNumberFormat="1" applyFont="1" applyFill="1" applyBorder="1" applyAlignment="1">
      <alignment horizontal="right" vertical="center"/>
    </xf>
    <xf numFmtId="168" fontId="51" fillId="26" borderId="10" xfId="55" applyNumberFormat="1" applyFont="1" applyFill="1" applyBorder="1" applyAlignment="1">
      <alignment horizontal="right" vertical="center"/>
    </xf>
    <xf numFmtId="168" fontId="51" fillId="27"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1" fillId="0" borderId="0" xfId="51" applyFont="1"/>
    <xf numFmtId="0" fontId="61" fillId="0" borderId="10" xfId="51" applyFont="1" applyBorder="1" applyAlignment="1">
      <alignment horizontal="center" vertical="center"/>
    </xf>
    <xf numFmtId="1" fontId="61"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xf>
    <xf numFmtId="17" fontId="61"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wrapText="1"/>
    </xf>
    <xf numFmtId="49" fontId="62"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wrapText="1"/>
    </xf>
    <xf numFmtId="1" fontId="61" fillId="0" borderId="10" xfId="51" applyNumberFormat="1" applyFont="1" applyBorder="1" applyAlignment="1">
      <alignment horizontal="center" vertical="center" wrapText="1"/>
    </xf>
    <xf numFmtId="14" fontId="61"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xf>
    <xf numFmtId="14" fontId="61"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3"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8" borderId="0" xfId="41" applyFont="1" applyFill="1"/>
    <xf numFmtId="0" fontId="38" fillId="28" borderId="40" xfId="41" applyFont="1" applyFill="1" applyBorder="1" applyAlignment="1">
      <alignment horizontal="justify" vertical="top" wrapText="1"/>
    </xf>
    <xf numFmtId="174" fontId="38" fillId="28"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0" fontId="38" fillId="29" borderId="40" xfId="41" applyFont="1" applyFill="1" applyBorder="1" applyAlignment="1">
      <alignment horizontal="justify" vertical="top" wrapText="1"/>
    </xf>
    <xf numFmtId="4" fontId="38" fillId="29"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0"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xf numFmtId="0" fontId="71" fillId="30" borderId="40" xfId="41" applyFont="1" applyFill="1" applyBorder="1" applyAlignment="1">
      <alignment horizontal="justify" vertical="top" wrapText="1"/>
    </xf>
    <xf numFmtId="2" fontId="71" fillId="30" borderId="40" xfId="41" applyNumberFormat="1" applyFont="1" applyFill="1" applyBorder="1" applyAlignment="1">
      <alignment horizontal="left" vertical="center" wrapText="1"/>
    </xf>
    <xf numFmtId="0" fontId="71" fillId="0" borderId="40" xfId="41" applyFont="1" applyFill="1" applyBorder="1" applyAlignment="1">
      <alignment horizontal="justify" vertical="top" wrapText="1"/>
    </xf>
    <xf numFmtId="10" fontId="71" fillId="0" borderId="40" xfId="41" applyNumberFormat="1" applyFont="1" applyFill="1" applyBorder="1" applyAlignment="1">
      <alignment horizontal="justify" vertical="top" wrapText="1"/>
    </xf>
    <xf numFmtId="2" fontId="71" fillId="0" borderId="46" xfId="41" applyNumberFormat="1" applyFont="1" applyFill="1" applyBorder="1" applyAlignment="1">
      <alignment horizontal="left" vertical="center" wrapText="1"/>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round/>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-43069341.719256416</c:v>
                </c:pt>
                <c:pt idx="1">
                  <c:v>0</c:v>
                </c:pt>
                <c:pt idx="2">
                  <c:v>0</c:v>
                </c:pt>
                <c:pt idx="3">
                  <c:v>-372623.05310674291</c:v>
                </c:pt>
                <c:pt idx="4">
                  <c:v>-342704.27135677641</c:v>
                </c:pt>
                <c:pt idx="5">
                  <c:v>-315187.73899513693</c:v>
                </c:pt>
                <c:pt idx="6">
                  <c:v>-289880.57376572327</c:v>
                </c:pt>
                <c:pt idx="7">
                  <c:v>-266605.38038264727</c:v>
                </c:pt>
                <c:pt idx="8">
                  <c:v>-245199.0070449507</c:v>
                </c:pt>
                <c:pt idx="9">
                  <c:v>-225511.40179368679</c:v>
                </c:pt>
                <c:pt idx="10">
                  <c:v>-207404.56069477738</c:v>
                </c:pt>
                <c:pt idx="11">
                  <c:v>-190751.5604747477</c:v>
                </c:pt>
              </c:numCache>
            </c:numRef>
          </c:val>
          <c:smooth val="0"/>
          <c:extLst>
            <c:ext xmlns:c16="http://schemas.microsoft.com/office/drawing/2014/chart" uri="{C3380CC4-5D6E-409C-BE32-E72D297353CC}">
              <c16:uniqueId val="{00000000-6607-47C7-9B2A-671C475D712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-43069341.719256416</c:v>
                </c:pt>
                <c:pt idx="1">
                  <c:v>-43069341.719256416</c:v>
                </c:pt>
                <c:pt idx="2">
                  <c:v>-43069341.719256416</c:v>
                </c:pt>
                <c:pt idx="3">
                  <c:v>-43441964.772363156</c:v>
                </c:pt>
                <c:pt idx="4">
                  <c:v>-43784669.043719932</c:v>
                </c:pt>
                <c:pt idx="5">
                  <c:v>-44099856.782715067</c:v>
                </c:pt>
                <c:pt idx="6">
                  <c:v>-44389737.356480792</c:v>
                </c:pt>
                <c:pt idx="7">
                  <c:v>-44656342.736863442</c:v>
                </c:pt>
                <c:pt idx="8">
                  <c:v>-44901541.74390839</c:v>
                </c:pt>
                <c:pt idx="9">
                  <c:v>-45127053.145702079</c:v>
                </c:pt>
                <c:pt idx="10">
                  <c:v>-45334457.706396855</c:v>
                </c:pt>
                <c:pt idx="11">
                  <c:v>-45525209.266871601</c:v>
                </c:pt>
              </c:numCache>
            </c:numRef>
          </c:val>
          <c:smooth val="0"/>
          <c:extLst>
            <c:ext xmlns:c16="http://schemas.microsoft.com/office/drawing/2014/chart" uri="{C3380CC4-5D6E-409C-BE32-E72D297353CC}">
              <c16:uniqueId val="{00000001-6607-47C7-9B2A-671C475D712C}"/>
            </c:ext>
          </c:extLst>
        </c:ser>
        <c:dLbls>
          <c:showLegendKey val="0"/>
          <c:showVal val="0"/>
          <c:showCatName val="0"/>
          <c:showSerName val="0"/>
          <c:showPercent val="0"/>
          <c:showBubbleSize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4" t="s">
        <v>3</v>
      </c>
      <c r="B5" s="274"/>
      <c r="C5" s="274"/>
      <c r="D5" s="7"/>
      <c r="E5" s="7"/>
      <c r="F5" s="7"/>
      <c r="G5" s="7"/>
      <c r="H5" s="7"/>
      <c r="I5" s="7"/>
      <c r="J5" s="7"/>
    </row>
    <row r="6" spans="1:22" s="2" customFormat="1" ht="18.75" x14ac:dyDescent="0.3">
      <c r="A6" s="5"/>
      <c r="H6" s="4"/>
    </row>
    <row r="7" spans="1:22" s="2" customFormat="1" ht="18.75" x14ac:dyDescent="0.2">
      <c r="A7" s="275" t="s">
        <v>4</v>
      </c>
      <c r="B7" s="275"/>
      <c r="C7" s="275"/>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6" t="s">
        <v>5</v>
      </c>
      <c r="B9" s="276"/>
      <c r="C9" s="276"/>
      <c r="D9" s="10"/>
      <c r="E9" s="10"/>
      <c r="F9" s="10"/>
      <c r="G9" s="10"/>
      <c r="H9" s="10"/>
      <c r="I9" s="9"/>
      <c r="J9" s="9"/>
      <c r="K9" s="9"/>
      <c r="L9" s="9"/>
      <c r="M9" s="9"/>
      <c r="N9" s="9"/>
      <c r="O9" s="9"/>
      <c r="P9" s="9"/>
      <c r="Q9" s="9"/>
      <c r="R9" s="9"/>
      <c r="S9" s="9"/>
      <c r="T9" s="9"/>
      <c r="U9" s="9"/>
      <c r="V9" s="9"/>
    </row>
    <row r="10" spans="1:22" s="2" customFormat="1" ht="18.75" x14ac:dyDescent="0.2">
      <c r="A10" s="270" t="s">
        <v>6</v>
      </c>
      <c r="B10" s="270"/>
      <c r="C10" s="270"/>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3" t="s">
        <v>7</v>
      </c>
      <c r="B12" s="273"/>
      <c r="C12" s="273"/>
      <c r="D12" s="10"/>
      <c r="E12" s="10"/>
      <c r="F12" s="10"/>
      <c r="G12" s="10"/>
      <c r="H12" s="10"/>
      <c r="I12" s="9"/>
      <c r="J12" s="9"/>
      <c r="K12" s="9"/>
      <c r="L12" s="9"/>
      <c r="M12" s="9"/>
      <c r="N12" s="9"/>
      <c r="O12" s="9"/>
      <c r="P12" s="9"/>
      <c r="Q12" s="9"/>
      <c r="R12" s="9"/>
      <c r="S12" s="9"/>
      <c r="T12" s="9"/>
      <c r="U12" s="9"/>
      <c r="V12" s="9"/>
    </row>
    <row r="13" spans="1:22" s="2" customFormat="1" ht="18.75" x14ac:dyDescent="0.2">
      <c r="A13" s="270" t="s">
        <v>8</v>
      </c>
      <c r="B13" s="270"/>
      <c r="C13" s="270"/>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1" t="s">
        <v>9</v>
      </c>
      <c r="B15" s="271"/>
      <c r="C15" s="271"/>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70" t="s">
        <v>10</v>
      </c>
      <c r="B16" s="270"/>
      <c r="C16" s="270"/>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2" t="s">
        <v>11</v>
      </c>
      <c r="B18" s="273"/>
      <c r="C18" s="273"/>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7"/>
      <c r="B24" s="268"/>
      <c r="C24" s="269"/>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7"/>
      <c r="B39" s="268"/>
      <c r="C39" s="269"/>
    </row>
    <row r="40" spans="1:18" ht="63" x14ac:dyDescent="0.25">
      <c r="A40" s="18" t="s">
        <v>55</v>
      </c>
      <c r="B40" s="20" t="s">
        <v>56</v>
      </c>
      <c r="C40" s="22" t="str">
        <f>CONCATENATE("Фтз=",ROUND('6.2. Паспорт фин осв ввод'!C24,2)," млн рублей; Фит=",ROUND('6.2. Паспорт фин осв ввод'!C24,2)," млн рублей")</f>
        <v>Фтз=56,57 млн рублей; Фит=56,57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7"/>
      <c r="B47" s="268"/>
      <c r="C47" s="269"/>
    </row>
    <row r="48" spans="1:18" ht="75.75" customHeight="1" x14ac:dyDescent="0.25">
      <c r="A48" s="18" t="s">
        <v>71</v>
      </c>
      <c r="B48" s="20" t="s">
        <v>72</v>
      </c>
      <c r="C48" s="23" t="str">
        <f>CONCATENATE(ROUND('6.2. Паспорт фин осв ввод'!AC24,2)," млн рублей")</f>
        <v>1,34 млн рублей</v>
      </c>
    </row>
    <row r="49" spans="1:3" ht="71.25" customHeight="1" x14ac:dyDescent="0.25">
      <c r="A49" s="18" t="s">
        <v>73</v>
      </c>
      <c r="B49" s="20" t="s">
        <v>74</v>
      </c>
      <c r="C49" s="23" t="str">
        <f>CONCATENATE(ROUND('6.2. Паспорт фин осв ввод'!AC30,2)," млн рублей")</f>
        <v>1,12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7" ySplit="5" topLeftCell="H25" activePane="bottomRight" state="frozen"/>
      <selection activeCell="A20" sqref="A20"/>
      <selection pane="topRight" activeCell="H20" sqref="H20"/>
      <selection pane="bottomLeft" activeCell="A25" sqref="A25"/>
      <selection pane="bottomRight" activeCell="N34" sqref="N34"/>
    </sheetView>
  </sheetViews>
  <sheetFormatPr defaultColWidth="9.140625" defaultRowHeight="15.75" x14ac:dyDescent="0.25"/>
  <cols>
    <col min="1" max="1" width="9.140625" style="165"/>
    <col min="2" max="2" width="57.85546875" style="165" customWidth="1"/>
    <col min="3" max="3" width="13" style="165" customWidth="1"/>
    <col min="4" max="4" width="17.85546875" style="165" customWidth="1"/>
    <col min="5" max="6" width="19" style="165" customWidth="1"/>
    <col min="7" max="7" width="18.7109375" style="165" customWidth="1"/>
    <col min="8" max="27" width="9" style="165" customWidth="1"/>
    <col min="28" max="28" width="13.140625" style="165" customWidth="1"/>
    <col min="29" max="29" width="24.85546875" style="165" customWidth="1"/>
    <col min="30" max="30" width="10.7109375" style="165" customWidth="1"/>
    <col min="31" max="31" width="11" style="165" bestFit="1" customWidth="1"/>
    <col min="32" max="16384" width="9.140625" style="165"/>
  </cols>
  <sheetData>
    <row r="1" spans="1:29" ht="18.75" x14ac:dyDescent="0.25">
      <c r="AC1" s="3" t="s">
        <v>0</v>
      </c>
    </row>
    <row r="2" spans="1:29" ht="18.75" x14ac:dyDescent="0.3">
      <c r="AC2" s="4" t="s">
        <v>1</v>
      </c>
    </row>
    <row r="3" spans="1:29" ht="18.75" x14ac:dyDescent="0.3">
      <c r="AC3" s="4" t="s">
        <v>2</v>
      </c>
    </row>
    <row r="4" spans="1:29" ht="18.75" customHeight="1" x14ac:dyDescent="0.25">
      <c r="A4" s="274" t="s">
        <v>3</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row>
    <row r="5" spans="1:29" ht="18.75" x14ac:dyDescent="0.3">
      <c r="AC5" s="4"/>
    </row>
    <row r="6" spans="1:29" ht="18.75" x14ac:dyDescent="0.25">
      <c r="A6" s="275" t="s">
        <v>4</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c r="AB6" s="275"/>
      <c r="AC6" s="275"/>
    </row>
    <row r="7" spans="1:29" ht="18.75" x14ac:dyDescent="0.25">
      <c r="A7" s="9"/>
      <c r="B7" s="9"/>
      <c r="C7" s="9"/>
      <c r="D7" s="9"/>
      <c r="E7" s="9"/>
      <c r="F7" s="9"/>
      <c r="G7" s="9"/>
      <c r="H7" s="9"/>
      <c r="I7" s="9"/>
      <c r="J7" s="9"/>
      <c r="K7" s="9"/>
      <c r="L7" s="9"/>
      <c r="M7" s="9"/>
      <c r="N7" s="9"/>
      <c r="O7" s="9"/>
      <c r="P7" s="9"/>
      <c r="Q7" s="9"/>
      <c r="R7" s="182"/>
      <c r="S7" s="182"/>
      <c r="T7" s="182"/>
      <c r="U7" s="182"/>
      <c r="V7" s="182"/>
      <c r="W7" s="182"/>
      <c r="X7" s="182"/>
      <c r="Y7" s="182"/>
      <c r="Z7" s="182"/>
      <c r="AA7" s="182"/>
      <c r="AB7" s="182"/>
      <c r="AC7" s="182"/>
    </row>
    <row r="8" spans="1:29" x14ac:dyDescent="0.25">
      <c r="A8" s="345" t="str">
        <f>'1. паспорт местоположение'!A9:C9</f>
        <v>Акционерное общество "Россети Янтарь" ДЗО  ПАО "Россети"</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270" t="s">
        <v>6</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row>
    <row r="10" spans="1:29" ht="18.75" x14ac:dyDescent="0.25">
      <c r="A10" s="9"/>
      <c r="B10" s="9"/>
      <c r="C10" s="9"/>
      <c r="D10" s="9"/>
      <c r="E10" s="9"/>
      <c r="F10" s="9"/>
      <c r="G10" s="9"/>
      <c r="H10" s="9"/>
      <c r="I10" s="9"/>
      <c r="J10" s="9"/>
      <c r="K10" s="9"/>
      <c r="L10" s="9"/>
      <c r="M10" s="9"/>
      <c r="N10" s="9"/>
      <c r="O10" s="9"/>
      <c r="P10" s="9"/>
      <c r="Q10" s="9"/>
      <c r="R10" s="182"/>
      <c r="S10" s="182"/>
      <c r="T10" s="182"/>
      <c r="U10" s="182"/>
      <c r="V10" s="182"/>
      <c r="W10" s="182"/>
      <c r="X10" s="182"/>
      <c r="Y10" s="182"/>
      <c r="Z10" s="182"/>
      <c r="AA10" s="182"/>
      <c r="AB10" s="182"/>
      <c r="AC10" s="182"/>
    </row>
    <row r="11" spans="1:29" x14ac:dyDescent="0.25">
      <c r="A11" s="345" t="str">
        <f>'1. паспорт местоположение'!A12:C12</f>
        <v>N_181-49</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29" ht="16.5" customHeight="1" x14ac:dyDescent="0.3">
      <c r="A13" s="56"/>
      <c r="B13" s="56"/>
      <c r="C13" s="56"/>
      <c r="D13" s="56"/>
      <c r="E13" s="56"/>
      <c r="F13" s="56"/>
      <c r="G13" s="56"/>
      <c r="H13" s="56"/>
      <c r="I13" s="56"/>
      <c r="J13" s="56"/>
      <c r="K13" s="56"/>
      <c r="L13" s="56"/>
      <c r="M13" s="56"/>
      <c r="N13" s="56"/>
      <c r="O13" s="56"/>
      <c r="P13" s="56"/>
      <c r="Q13" s="56"/>
      <c r="R13" s="183"/>
      <c r="S13" s="183"/>
      <c r="T13" s="183"/>
      <c r="U13" s="183"/>
      <c r="V13" s="183"/>
      <c r="W13" s="183"/>
      <c r="X13" s="183"/>
      <c r="Y13" s="183"/>
      <c r="Z13" s="183"/>
      <c r="AA13" s="183"/>
      <c r="AB13" s="183"/>
      <c r="AC13" s="183"/>
    </row>
    <row r="14" spans="1:29" x14ac:dyDescent="0.25">
      <c r="A14" s="271"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row>
    <row r="15" spans="1:29" ht="15.75" customHeight="1" x14ac:dyDescent="0.25">
      <c r="A15" s="270" t="s">
        <v>10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row>
    <row r="16" spans="1:29"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row>
    <row r="18" spans="1:32" x14ac:dyDescent="0.25">
      <c r="A18" s="344" t="s">
        <v>392</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row>
    <row r="20" spans="1:32" ht="33" customHeight="1" x14ac:dyDescent="0.25">
      <c r="A20" s="330" t="s">
        <v>393</v>
      </c>
      <c r="B20" s="330" t="s">
        <v>394</v>
      </c>
      <c r="C20" s="328" t="s">
        <v>395</v>
      </c>
      <c r="D20" s="328"/>
      <c r="E20" s="329" t="s">
        <v>396</v>
      </c>
      <c r="F20" s="329"/>
      <c r="G20" s="340" t="s">
        <v>397</v>
      </c>
      <c r="H20" s="338" t="s">
        <v>398</v>
      </c>
      <c r="I20" s="339"/>
      <c r="J20" s="339"/>
      <c r="K20" s="339"/>
      <c r="L20" s="338" t="s">
        <v>399</v>
      </c>
      <c r="M20" s="339"/>
      <c r="N20" s="339"/>
      <c r="O20" s="339"/>
      <c r="P20" s="338" t="s">
        <v>400</v>
      </c>
      <c r="Q20" s="339"/>
      <c r="R20" s="339"/>
      <c r="S20" s="339"/>
      <c r="T20" s="338" t="s">
        <v>401</v>
      </c>
      <c r="U20" s="339"/>
      <c r="V20" s="339"/>
      <c r="W20" s="339"/>
      <c r="X20" s="338" t="s">
        <v>402</v>
      </c>
      <c r="Y20" s="339"/>
      <c r="Z20" s="339"/>
      <c r="AA20" s="339"/>
      <c r="AB20" s="337" t="s">
        <v>403</v>
      </c>
      <c r="AC20" s="337"/>
      <c r="AD20" s="184"/>
      <c r="AE20" s="184"/>
      <c r="AF20" s="184"/>
    </row>
    <row r="21" spans="1:32" ht="99.75" customHeight="1" x14ac:dyDescent="0.25">
      <c r="A21" s="331"/>
      <c r="B21" s="331"/>
      <c r="C21" s="328"/>
      <c r="D21" s="328"/>
      <c r="E21" s="329"/>
      <c r="F21" s="329"/>
      <c r="G21" s="341"/>
      <c r="H21" s="328" t="s">
        <v>404</v>
      </c>
      <c r="I21" s="328"/>
      <c r="J21" s="328" t="s">
        <v>332</v>
      </c>
      <c r="K21" s="328"/>
      <c r="L21" s="328" t="s">
        <v>404</v>
      </c>
      <c r="M21" s="328"/>
      <c r="N21" s="328" t="s">
        <v>332</v>
      </c>
      <c r="O21" s="328"/>
      <c r="P21" s="328" t="s">
        <v>404</v>
      </c>
      <c r="Q21" s="328"/>
      <c r="R21" s="328" t="s">
        <v>332</v>
      </c>
      <c r="S21" s="328"/>
      <c r="T21" s="328" t="s">
        <v>404</v>
      </c>
      <c r="U21" s="328"/>
      <c r="V21" s="328" t="s">
        <v>332</v>
      </c>
      <c r="W21" s="328"/>
      <c r="X21" s="328" t="s">
        <v>404</v>
      </c>
      <c r="Y21" s="328"/>
      <c r="Z21" s="328" t="s">
        <v>332</v>
      </c>
      <c r="AA21" s="328"/>
      <c r="AB21" s="337"/>
      <c r="AC21" s="337"/>
    </row>
    <row r="22" spans="1:32" ht="89.25" customHeight="1" x14ac:dyDescent="0.25">
      <c r="A22" s="332"/>
      <c r="B22" s="332"/>
      <c r="C22" s="170" t="s">
        <v>404</v>
      </c>
      <c r="D22" s="170" t="s">
        <v>405</v>
      </c>
      <c r="E22" s="185" t="s">
        <v>406</v>
      </c>
      <c r="F22" s="185" t="s">
        <v>407</v>
      </c>
      <c r="G22" s="342"/>
      <c r="H22" s="186" t="s">
        <v>408</v>
      </c>
      <c r="I22" s="186" t="s">
        <v>409</v>
      </c>
      <c r="J22" s="186" t="s">
        <v>408</v>
      </c>
      <c r="K22" s="186" t="s">
        <v>409</v>
      </c>
      <c r="L22" s="186" t="s">
        <v>408</v>
      </c>
      <c r="M22" s="186" t="s">
        <v>409</v>
      </c>
      <c r="N22" s="186" t="s">
        <v>408</v>
      </c>
      <c r="O22" s="186" t="s">
        <v>409</v>
      </c>
      <c r="P22" s="186" t="s">
        <v>408</v>
      </c>
      <c r="Q22" s="186" t="s">
        <v>409</v>
      </c>
      <c r="R22" s="186" t="s">
        <v>408</v>
      </c>
      <c r="S22" s="186" t="s">
        <v>409</v>
      </c>
      <c r="T22" s="186" t="s">
        <v>408</v>
      </c>
      <c r="U22" s="186" t="s">
        <v>409</v>
      </c>
      <c r="V22" s="186" t="s">
        <v>408</v>
      </c>
      <c r="W22" s="186" t="s">
        <v>409</v>
      </c>
      <c r="X22" s="186" t="s">
        <v>408</v>
      </c>
      <c r="Y22" s="186" t="s">
        <v>409</v>
      </c>
      <c r="Z22" s="186" t="s">
        <v>408</v>
      </c>
      <c r="AA22" s="186" t="s">
        <v>409</v>
      </c>
      <c r="AB22" s="170" t="s">
        <v>404</v>
      </c>
      <c r="AC22" s="170" t="s">
        <v>332</v>
      </c>
    </row>
    <row r="23" spans="1:32" ht="19.5" customHeight="1" x14ac:dyDescent="0.25">
      <c r="A23" s="169">
        <v>1</v>
      </c>
      <c r="B23" s="169">
        <f>A23+1</f>
        <v>2</v>
      </c>
      <c r="C23" s="169">
        <v>3</v>
      </c>
      <c r="D23" s="169">
        <v>4</v>
      </c>
      <c r="E23" s="169">
        <v>5</v>
      </c>
      <c r="F23" s="169">
        <v>6</v>
      </c>
      <c r="G23" s="169">
        <v>7</v>
      </c>
      <c r="H23" s="169">
        <v>8</v>
      </c>
      <c r="I23" s="169">
        <v>9</v>
      </c>
      <c r="J23" s="169">
        <v>10</v>
      </c>
      <c r="K23" s="169">
        <v>11</v>
      </c>
      <c r="L23" s="169">
        <v>12</v>
      </c>
      <c r="M23" s="169">
        <v>13</v>
      </c>
      <c r="N23" s="169">
        <v>14</v>
      </c>
      <c r="O23" s="169">
        <v>15</v>
      </c>
      <c r="P23" s="169">
        <v>16</v>
      </c>
      <c r="Q23" s="169">
        <v>17</v>
      </c>
      <c r="R23" s="169">
        <v>18</v>
      </c>
      <c r="S23" s="169">
        <v>19</v>
      </c>
      <c r="T23" s="169">
        <v>20</v>
      </c>
      <c r="U23" s="169">
        <v>21</v>
      </c>
      <c r="V23" s="169">
        <v>22</v>
      </c>
      <c r="W23" s="169">
        <v>23</v>
      </c>
      <c r="X23" s="169">
        <v>24</v>
      </c>
      <c r="Y23" s="169">
        <v>25</v>
      </c>
      <c r="Z23" s="169">
        <v>26</v>
      </c>
      <c r="AA23" s="169">
        <v>27</v>
      </c>
      <c r="AB23" s="169">
        <v>28</v>
      </c>
      <c r="AC23" s="169">
        <v>29</v>
      </c>
    </row>
    <row r="24" spans="1:32" ht="47.25" x14ac:dyDescent="0.25">
      <c r="A24" s="187">
        <v>1</v>
      </c>
      <c r="B24" s="188" t="s">
        <v>410</v>
      </c>
      <c r="C24" s="189">
        <f>SUM(C25:C29)</f>
        <v>56.565363640000001</v>
      </c>
      <c r="D24" s="189">
        <f t="shared" ref="D24:F24" si="0">SUM(D25:D29)</f>
        <v>0</v>
      </c>
      <c r="E24" s="190">
        <f t="shared" si="0"/>
        <v>56.565363640000001</v>
      </c>
      <c r="F24" s="190">
        <f t="shared" si="0"/>
        <v>56.565363640000001</v>
      </c>
      <c r="G24" s="190">
        <f>SUM(G25:G29)</f>
        <v>0</v>
      </c>
      <c r="H24" s="190">
        <f t="shared" ref="H24:AA24" si="1">SUM(H25:H29)</f>
        <v>1.45302887</v>
      </c>
      <c r="I24" s="190">
        <f>SUM(I25:I29)</f>
        <v>0</v>
      </c>
      <c r="J24" s="190">
        <f>SUM(J25:J29)</f>
        <v>0</v>
      </c>
      <c r="K24" s="190">
        <f t="shared" si="1"/>
        <v>0</v>
      </c>
      <c r="L24" s="190">
        <f t="shared" si="1"/>
        <v>33.659113169999998</v>
      </c>
      <c r="M24" s="190">
        <f t="shared" si="1"/>
        <v>0</v>
      </c>
      <c r="N24" s="190">
        <f>SUM(N25:N29)</f>
        <v>1.3355214799999999</v>
      </c>
      <c r="O24" s="190">
        <f t="shared" si="1"/>
        <v>1.3355214799999999</v>
      </c>
      <c r="P24" s="190">
        <f t="shared" si="1"/>
        <v>21.453221599999999</v>
      </c>
      <c r="Q24" s="190">
        <f t="shared" si="1"/>
        <v>0</v>
      </c>
      <c r="R24" s="190">
        <f>SUM(R25:R29)</f>
        <v>0</v>
      </c>
      <c r="S24" s="190">
        <f t="shared" si="1"/>
        <v>0</v>
      </c>
      <c r="T24" s="190">
        <f t="shared" si="1"/>
        <v>0</v>
      </c>
      <c r="U24" s="190">
        <f t="shared" si="1"/>
        <v>0</v>
      </c>
      <c r="V24" s="190">
        <f t="shared" si="1"/>
        <v>0</v>
      </c>
      <c r="W24" s="190">
        <f t="shared" si="1"/>
        <v>0</v>
      </c>
      <c r="X24" s="190">
        <f t="shared" si="1"/>
        <v>0</v>
      </c>
      <c r="Y24" s="190">
        <f t="shared" si="1"/>
        <v>0</v>
      </c>
      <c r="Z24" s="190">
        <f t="shared" si="1"/>
        <v>0</v>
      </c>
      <c r="AA24" s="190">
        <f t="shared" si="1"/>
        <v>0</v>
      </c>
      <c r="AB24" s="190">
        <f t="shared" ref="AB24:AB64" si="2">H24+L24+P24+T24+X24</f>
        <v>56.565363639999994</v>
      </c>
      <c r="AC24" s="191">
        <f t="shared" ref="AC24:AC64" si="3">J24+N24+R24+V24+Z24</f>
        <v>1.3355214799999999</v>
      </c>
    </row>
    <row r="25" spans="1:32" x14ac:dyDescent="0.25">
      <c r="A25" s="192" t="s">
        <v>411</v>
      </c>
      <c r="B25" s="193" t="s">
        <v>412</v>
      </c>
      <c r="C25" s="194">
        <v>0</v>
      </c>
      <c r="D25" s="191">
        <v>0</v>
      </c>
      <c r="E25" s="195">
        <f t="shared" ref="E25:E29" si="4">C25</f>
        <v>0</v>
      </c>
      <c r="F25" s="190">
        <f t="shared" ref="F25:F64" si="5">E25-G25-J25</f>
        <v>0</v>
      </c>
      <c r="G25" s="196">
        <v>0</v>
      </c>
      <c r="H25" s="196">
        <v>0</v>
      </c>
      <c r="I25" s="196">
        <v>0</v>
      </c>
      <c r="J25" s="196">
        <v>0</v>
      </c>
      <c r="K25" s="196">
        <v>0</v>
      </c>
      <c r="L25" s="196">
        <v>0</v>
      </c>
      <c r="M25" s="196">
        <v>0</v>
      </c>
      <c r="N25" s="196">
        <v>0</v>
      </c>
      <c r="O25" s="196">
        <v>0</v>
      </c>
      <c r="P25" s="196">
        <v>0</v>
      </c>
      <c r="Q25" s="196">
        <v>0</v>
      </c>
      <c r="R25" s="196">
        <v>0</v>
      </c>
      <c r="S25" s="196">
        <v>0</v>
      </c>
      <c r="T25" s="196">
        <v>0</v>
      </c>
      <c r="U25" s="196">
        <v>0</v>
      </c>
      <c r="V25" s="196">
        <v>0</v>
      </c>
      <c r="W25" s="196">
        <v>0</v>
      </c>
      <c r="X25" s="196">
        <v>0</v>
      </c>
      <c r="Y25" s="196">
        <v>0</v>
      </c>
      <c r="Z25" s="196">
        <v>0</v>
      </c>
      <c r="AA25" s="196">
        <v>0</v>
      </c>
      <c r="AB25" s="190">
        <f t="shared" si="2"/>
        <v>0</v>
      </c>
      <c r="AC25" s="191">
        <f t="shared" si="3"/>
        <v>0</v>
      </c>
    </row>
    <row r="26" spans="1:32" x14ac:dyDescent="0.25">
      <c r="A26" s="192" t="s">
        <v>413</v>
      </c>
      <c r="B26" s="193" t="s">
        <v>414</v>
      </c>
      <c r="C26" s="194">
        <v>0</v>
      </c>
      <c r="D26" s="191">
        <v>0</v>
      </c>
      <c r="E26" s="195">
        <f t="shared" si="4"/>
        <v>0</v>
      </c>
      <c r="F26" s="190">
        <f t="shared" si="5"/>
        <v>0</v>
      </c>
      <c r="G26" s="196">
        <v>0</v>
      </c>
      <c r="H26" s="196">
        <v>0</v>
      </c>
      <c r="I26" s="196">
        <v>0</v>
      </c>
      <c r="J26" s="196">
        <v>0</v>
      </c>
      <c r="K26" s="196">
        <v>0</v>
      </c>
      <c r="L26" s="196">
        <v>0</v>
      </c>
      <c r="M26" s="196">
        <v>0</v>
      </c>
      <c r="N26" s="196">
        <v>0</v>
      </c>
      <c r="O26" s="196">
        <v>0</v>
      </c>
      <c r="P26" s="196">
        <v>0</v>
      </c>
      <c r="Q26" s="196">
        <v>0</v>
      </c>
      <c r="R26" s="196">
        <v>0</v>
      </c>
      <c r="S26" s="196">
        <v>0</v>
      </c>
      <c r="T26" s="196">
        <v>0</v>
      </c>
      <c r="U26" s="196">
        <v>0</v>
      </c>
      <c r="V26" s="196">
        <v>0</v>
      </c>
      <c r="W26" s="196">
        <v>0</v>
      </c>
      <c r="X26" s="196">
        <v>0</v>
      </c>
      <c r="Y26" s="196">
        <v>0</v>
      </c>
      <c r="Z26" s="196">
        <v>0</v>
      </c>
      <c r="AA26" s="196">
        <v>0</v>
      </c>
      <c r="AB26" s="190">
        <f t="shared" si="2"/>
        <v>0</v>
      </c>
      <c r="AC26" s="191">
        <f t="shared" si="3"/>
        <v>0</v>
      </c>
    </row>
    <row r="27" spans="1:32" ht="31.5" x14ac:dyDescent="0.25">
      <c r="A27" s="192" t="s">
        <v>415</v>
      </c>
      <c r="B27" s="193" t="s">
        <v>416</v>
      </c>
      <c r="C27" s="194">
        <v>56.565363640000001</v>
      </c>
      <c r="D27" s="191">
        <v>0</v>
      </c>
      <c r="E27" s="195">
        <f t="shared" si="4"/>
        <v>56.565363640000001</v>
      </c>
      <c r="F27" s="190">
        <f t="shared" si="5"/>
        <v>56.565363640000001</v>
      </c>
      <c r="G27" s="196">
        <v>0</v>
      </c>
      <c r="H27" s="196">
        <v>1.45302887</v>
      </c>
      <c r="I27" s="196">
        <v>0</v>
      </c>
      <c r="J27" s="196">
        <v>0</v>
      </c>
      <c r="K27" s="196">
        <v>0</v>
      </c>
      <c r="L27" s="196">
        <v>33.659113169999998</v>
      </c>
      <c r="M27" s="196">
        <v>0</v>
      </c>
      <c r="N27" s="196">
        <v>1.3355214799999999</v>
      </c>
      <c r="O27" s="196">
        <v>1.3355214799999999</v>
      </c>
      <c r="P27" s="196">
        <v>21.453221599999999</v>
      </c>
      <c r="Q27" s="196">
        <v>0</v>
      </c>
      <c r="R27" s="196">
        <v>0</v>
      </c>
      <c r="S27" s="196">
        <v>0</v>
      </c>
      <c r="T27" s="196">
        <v>0</v>
      </c>
      <c r="U27" s="196">
        <v>0</v>
      </c>
      <c r="V27" s="196">
        <v>0</v>
      </c>
      <c r="W27" s="196">
        <v>0</v>
      </c>
      <c r="X27" s="196">
        <v>0</v>
      </c>
      <c r="Y27" s="196">
        <v>0</v>
      </c>
      <c r="Z27" s="196">
        <v>0</v>
      </c>
      <c r="AA27" s="196">
        <v>0</v>
      </c>
      <c r="AB27" s="190">
        <f t="shared" si="2"/>
        <v>56.565363639999994</v>
      </c>
      <c r="AC27" s="191">
        <f t="shared" si="3"/>
        <v>1.3355214799999999</v>
      </c>
    </row>
    <row r="28" spans="1:32" x14ac:dyDescent="0.25">
      <c r="A28" s="192" t="s">
        <v>417</v>
      </c>
      <c r="B28" s="193" t="s">
        <v>418</v>
      </c>
      <c r="C28" s="194">
        <v>0</v>
      </c>
      <c r="D28" s="191">
        <v>0</v>
      </c>
      <c r="E28" s="195">
        <f t="shared" si="4"/>
        <v>0</v>
      </c>
      <c r="F28" s="190">
        <f t="shared" si="5"/>
        <v>0</v>
      </c>
      <c r="G28" s="196">
        <v>0</v>
      </c>
      <c r="H28" s="196">
        <v>0</v>
      </c>
      <c r="I28" s="196">
        <v>0</v>
      </c>
      <c r="J28" s="196">
        <v>0</v>
      </c>
      <c r="K28" s="196">
        <v>0</v>
      </c>
      <c r="L28" s="196">
        <v>0</v>
      </c>
      <c r="M28" s="196">
        <v>0</v>
      </c>
      <c r="N28" s="196">
        <v>0</v>
      </c>
      <c r="O28" s="196">
        <v>0</v>
      </c>
      <c r="P28" s="196">
        <v>0</v>
      </c>
      <c r="Q28" s="196">
        <v>0</v>
      </c>
      <c r="R28" s="196">
        <v>0</v>
      </c>
      <c r="S28" s="196">
        <v>0</v>
      </c>
      <c r="T28" s="196">
        <v>0</v>
      </c>
      <c r="U28" s="196">
        <v>0</v>
      </c>
      <c r="V28" s="196">
        <v>0</v>
      </c>
      <c r="W28" s="196">
        <v>0</v>
      </c>
      <c r="X28" s="196">
        <v>0</v>
      </c>
      <c r="Y28" s="196">
        <v>0</v>
      </c>
      <c r="Z28" s="196">
        <v>0</v>
      </c>
      <c r="AA28" s="196">
        <v>0</v>
      </c>
      <c r="AB28" s="190">
        <f t="shared" si="2"/>
        <v>0</v>
      </c>
      <c r="AC28" s="191">
        <f t="shared" si="3"/>
        <v>0</v>
      </c>
    </row>
    <row r="29" spans="1:32" x14ac:dyDescent="0.25">
      <c r="A29" s="192" t="s">
        <v>419</v>
      </c>
      <c r="B29" s="197" t="s">
        <v>420</v>
      </c>
      <c r="C29" s="194">
        <v>0</v>
      </c>
      <c r="D29" s="191">
        <v>0</v>
      </c>
      <c r="E29" s="195">
        <f t="shared" si="4"/>
        <v>0</v>
      </c>
      <c r="F29" s="190">
        <f t="shared" si="5"/>
        <v>0</v>
      </c>
      <c r="G29" s="196">
        <v>0</v>
      </c>
      <c r="H29" s="196">
        <v>0</v>
      </c>
      <c r="I29" s="196">
        <v>0</v>
      </c>
      <c r="J29" s="196">
        <v>0</v>
      </c>
      <c r="K29" s="196">
        <v>0</v>
      </c>
      <c r="L29" s="196">
        <v>0</v>
      </c>
      <c r="M29" s="196">
        <v>0</v>
      </c>
      <c r="N29" s="196">
        <v>0</v>
      </c>
      <c r="O29" s="196">
        <v>0</v>
      </c>
      <c r="P29" s="196">
        <v>0</v>
      </c>
      <c r="Q29" s="196">
        <v>0</v>
      </c>
      <c r="R29" s="196">
        <v>0</v>
      </c>
      <c r="S29" s="196">
        <v>0</v>
      </c>
      <c r="T29" s="196">
        <v>0</v>
      </c>
      <c r="U29" s="196">
        <v>0</v>
      </c>
      <c r="V29" s="196">
        <v>0</v>
      </c>
      <c r="W29" s="196">
        <v>0</v>
      </c>
      <c r="X29" s="196">
        <v>0</v>
      </c>
      <c r="Y29" s="196">
        <v>0</v>
      </c>
      <c r="Z29" s="196">
        <v>0</v>
      </c>
      <c r="AA29" s="196">
        <v>0</v>
      </c>
      <c r="AB29" s="190">
        <f t="shared" si="2"/>
        <v>0</v>
      </c>
      <c r="AC29" s="191">
        <f t="shared" si="3"/>
        <v>0</v>
      </c>
    </row>
    <row r="30" spans="1:32" ht="47.25" x14ac:dyDescent="0.25">
      <c r="A30" s="187" t="s">
        <v>18</v>
      </c>
      <c r="B30" s="188" t="s">
        <v>421</v>
      </c>
      <c r="C30" s="190">
        <f>SUM(C31:C34)</f>
        <v>47.137803030000001</v>
      </c>
      <c r="D30" s="191">
        <f t="shared" ref="D30:F30" si="6">SUM(D31:D34)</f>
        <v>0</v>
      </c>
      <c r="E30" s="191">
        <f t="shared" si="6"/>
        <v>47.137803030000001</v>
      </c>
      <c r="F30" s="190">
        <f t="shared" si="6"/>
        <v>47.137803030000001</v>
      </c>
      <c r="G30" s="190">
        <f>SUM(G31:G34)</f>
        <v>0</v>
      </c>
      <c r="H30" s="190">
        <f t="shared" ref="H30:AA30" si="7">SUM(H31:H34)</f>
        <v>1.2108573899999999</v>
      </c>
      <c r="I30" s="190">
        <f>SUM(I31:I34)</f>
        <v>0</v>
      </c>
      <c r="J30" s="190">
        <f>SUM(J31:J34)</f>
        <v>0</v>
      </c>
      <c r="K30" s="190">
        <f t="shared" si="7"/>
        <v>0</v>
      </c>
      <c r="L30" s="190">
        <f t="shared" si="7"/>
        <v>45.92694564</v>
      </c>
      <c r="M30" s="190">
        <f t="shared" si="7"/>
        <v>0</v>
      </c>
      <c r="N30" s="190">
        <f>SUM(N31:N34)</f>
        <v>1.1158452799999998</v>
      </c>
      <c r="O30" s="190">
        <f t="shared" si="7"/>
        <v>1.1158452799999998</v>
      </c>
      <c r="P30" s="190">
        <f t="shared" si="7"/>
        <v>0</v>
      </c>
      <c r="Q30" s="190">
        <f t="shared" si="7"/>
        <v>0</v>
      </c>
      <c r="R30" s="190">
        <f>SUM(R31:R34)</f>
        <v>0</v>
      </c>
      <c r="S30" s="190">
        <f t="shared" si="7"/>
        <v>0</v>
      </c>
      <c r="T30" s="190">
        <f t="shared" si="7"/>
        <v>0</v>
      </c>
      <c r="U30" s="190">
        <f t="shared" si="7"/>
        <v>0</v>
      </c>
      <c r="V30" s="190">
        <f t="shared" si="7"/>
        <v>0</v>
      </c>
      <c r="W30" s="190">
        <f t="shared" si="7"/>
        <v>0</v>
      </c>
      <c r="X30" s="190">
        <f t="shared" si="7"/>
        <v>0</v>
      </c>
      <c r="Y30" s="190">
        <f t="shared" si="7"/>
        <v>0</v>
      </c>
      <c r="Z30" s="190">
        <f t="shared" si="7"/>
        <v>0</v>
      </c>
      <c r="AA30" s="190">
        <f t="shared" si="7"/>
        <v>0</v>
      </c>
      <c r="AB30" s="190">
        <f t="shared" si="2"/>
        <v>47.137803030000001</v>
      </c>
      <c r="AC30" s="191">
        <f t="shared" si="3"/>
        <v>1.1158452799999998</v>
      </c>
    </row>
    <row r="31" spans="1:32" x14ac:dyDescent="0.25">
      <c r="A31" s="187" t="s">
        <v>422</v>
      </c>
      <c r="B31" s="193" t="s">
        <v>423</v>
      </c>
      <c r="C31" s="194">
        <v>1.2108573899999999</v>
      </c>
      <c r="D31" s="191">
        <v>0</v>
      </c>
      <c r="E31" s="195">
        <f t="shared" ref="E31:E64" si="8">C31</f>
        <v>1.2108573899999999</v>
      </c>
      <c r="F31" s="190">
        <f t="shared" si="5"/>
        <v>1.2108573899999999</v>
      </c>
      <c r="G31" s="196">
        <v>0</v>
      </c>
      <c r="H31" s="196">
        <v>1.2108573899999999</v>
      </c>
      <c r="I31" s="196">
        <v>0</v>
      </c>
      <c r="J31" s="196">
        <v>0</v>
      </c>
      <c r="K31" s="196">
        <v>0</v>
      </c>
      <c r="L31" s="196">
        <v>0</v>
      </c>
      <c r="M31" s="196">
        <v>0</v>
      </c>
      <c r="N31" s="196">
        <v>1.0983810199999999</v>
      </c>
      <c r="O31" s="196">
        <v>1.0983810199999999</v>
      </c>
      <c r="P31" s="196">
        <v>0</v>
      </c>
      <c r="Q31" s="196">
        <v>0</v>
      </c>
      <c r="R31" s="196">
        <v>0</v>
      </c>
      <c r="S31" s="196">
        <v>0</v>
      </c>
      <c r="T31" s="196">
        <v>0</v>
      </c>
      <c r="U31" s="196">
        <v>0</v>
      </c>
      <c r="V31" s="196">
        <v>0</v>
      </c>
      <c r="W31" s="196">
        <v>0</v>
      </c>
      <c r="X31" s="196">
        <v>0</v>
      </c>
      <c r="Y31" s="196">
        <v>0</v>
      </c>
      <c r="Z31" s="196">
        <v>0</v>
      </c>
      <c r="AA31" s="196">
        <v>0</v>
      </c>
      <c r="AB31" s="190">
        <f t="shared" si="2"/>
        <v>1.2108573899999999</v>
      </c>
      <c r="AC31" s="191">
        <f t="shared" si="3"/>
        <v>1.0983810199999999</v>
      </c>
    </row>
    <row r="32" spans="1:32" ht="31.5" x14ac:dyDescent="0.25">
      <c r="A32" s="187" t="s">
        <v>424</v>
      </c>
      <c r="B32" s="193" t="s">
        <v>425</v>
      </c>
      <c r="C32" s="194">
        <v>4.6497883499999997</v>
      </c>
      <c r="D32" s="191">
        <v>0</v>
      </c>
      <c r="E32" s="195">
        <f t="shared" si="8"/>
        <v>4.6497883499999997</v>
      </c>
      <c r="F32" s="190">
        <f t="shared" si="5"/>
        <v>4.6497883499999997</v>
      </c>
      <c r="G32" s="196">
        <v>0</v>
      </c>
      <c r="H32" s="196">
        <v>0</v>
      </c>
      <c r="I32" s="196">
        <v>0</v>
      </c>
      <c r="J32" s="196">
        <v>0</v>
      </c>
      <c r="K32" s="196">
        <v>0</v>
      </c>
      <c r="L32" s="196">
        <v>4.6497883499999997</v>
      </c>
      <c r="M32" s="196">
        <v>0</v>
      </c>
      <c r="N32" s="196">
        <v>0</v>
      </c>
      <c r="O32" s="196">
        <v>0</v>
      </c>
      <c r="P32" s="196">
        <v>0</v>
      </c>
      <c r="Q32" s="196">
        <v>0</v>
      </c>
      <c r="R32" s="196">
        <v>0</v>
      </c>
      <c r="S32" s="196">
        <v>0</v>
      </c>
      <c r="T32" s="196">
        <v>0</v>
      </c>
      <c r="U32" s="196">
        <v>0</v>
      </c>
      <c r="V32" s="196">
        <v>0</v>
      </c>
      <c r="W32" s="196">
        <v>0</v>
      </c>
      <c r="X32" s="196">
        <v>0</v>
      </c>
      <c r="Y32" s="196">
        <v>0</v>
      </c>
      <c r="Z32" s="196">
        <v>0</v>
      </c>
      <c r="AA32" s="196">
        <v>0</v>
      </c>
      <c r="AB32" s="190">
        <f t="shared" si="2"/>
        <v>4.6497883499999997</v>
      </c>
      <c r="AC32" s="191">
        <f t="shared" si="3"/>
        <v>0</v>
      </c>
    </row>
    <row r="33" spans="1:29" x14ac:dyDescent="0.25">
      <c r="A33" s="187" t="s">
        <v>426</v>
      </c>
      <c r="B33" s="193" t="s">
        <v>427</v>
      </c>
      <c r="C33" s="194">
        <v>25.932827719999999</v>
      </c>
      <c r="D33" s="191">
        <v>0</v>
      </c>
      <c r="E33" s="195">
        <f t="shared" si="8"/>
        <v>25.932827719999999</v>
      </c>
      <c r="F33" s="190">
        <f t="shared" si="5"/>
        <v>25.932827719999999</v>
      </c>
      <c r="G33" s="196">
        <v>0</v>
      </c>
      <c r="H33" s="196">
        <v>0</v>
      </c>
      <c r="I33" s="196">
        <v>0</v>
      </c>
      <c r="J33" s="196">
        <v>0</v>
      </c>
      <c r="K33" s="196">
        <v>0</v>
      </c>
      <c r="L33" s="196">
        <v>25.932827719999999</v>
      </c>
      <c r="M33" s="196">
        <v>0</v>
      </c>
      <c r="N33" s="196">
        <v>0</v>
      </c>
      <c r="O33" s="196">
        <v>0</v>
      </c>
      <c r="P33" s="196">
        <v>0</v>
      </c>
      <c r="Q33" s="196">
        <v>0</v>
      </c>
      <c r="R33" s="196">
        <v>0</v>
      </c>
      <c r="S33" s="196">
        <v>0</v>
      </c>
      <c r="T33" s="196">
        <v>0</v>
      </c>
      <c r="U33" s="196">
        <v>0</v>
      </c>
      <c r="V33" s="196">
        <v>0</v>
      </c>
      <c r="W33" s="196">
        <v>0</v>
      </c>
      <c r="X33" s="196">
        <v>0</v>
      </c>
      <c r="Y33" s="196">
        <v>0</v>
      </c>
      <c r="Z33" s="196">
        <v>0</v>
      </c>
      <c r="AA33" s="196">
        <v>0</v>
      </c>
      <c r="AB33" s="190">
        <f t="shared" si="2"/>
        <v>25.932827719999999</v>
      </c>
      <c r="AC33" s="191">
        <f t="shared" si="3"/>
        <v>0</v>
      </c>
    </row>
    <row r="34" spans="1:29" x14ac:dyDescent="0.25">
      <c r="A34" s="187" t="s">
        <v>428</v>
      </c>
      <c r="B34" s="193" t="s">
        <v>429</v>
      </c>
      <c r="C34" s="194">
        <v>15.344329569999999</v>
      </c>
      <c r="D34" s="191">
        <v>0</v>
      </c>
      <c r="E34" s="195">
        <f t="shared" si="8"/>
        <v>15.344329569999999</v>
      </c>
      <c r="F34" s="190">
        <f t="shared" si="5"/>
        <v>15.344329569999999</v>
      </c>
      <c r="G34" s="196">
        <v>0</v>
      </c>
      <c r="H34" s="196">
        <v>0</v>
      </c>
      <c r="I34" s="196">
        <v>0</v>
      </c>
      <c r="J34" s="196">
        <v>0</v>
      </c>
      <c r="K34" s="196">
        <v>0</v>
      </c>
      <c r="L34" s="196">
        <v>15.344329569999999</v>
      </c>
      <c r="M34" s="196">
        <v>0</v>
      </c>
      <c r="N34" s="196">
        <v>1.7464259999999999E-2</v>
      </c>
      <c r="O34" s="196">
        <v>1.7464259999999999E-2</v>
      </c>
      <c r="P34" s="196">
        <v>0</v>
      </c>
      <c r="Q34" s="196">
        <v>0</v>
      </c>
      <c r="R34" s="196">
        <v>0</v>
      </c>
      <c r="S34" s="196">
        <v>0</v>
      </c>
      <c r="T34" s="196">
        <v>0</v>
      </c>
      <c r="U34" s="196">
        <v>0</v>
      </c>
      <c r="V34" s="196">
        <v>0</v>
      </c>
      <c r="W34" s="196">
        <v>0</v>
      </c>
      <c r="X34" s="196">
        <v>0</v>
      </c>
      <c r="Y34" s="196">
        <v>0</v>
      </c>
      <c r="Z34" s="196">
        <v>0</v>
      </c>
      <c r="AA34" s="196">
        <v>0</v>
      </c>
      <c r="AB34" s="190">
        <f t="shared" si="2"/>
        <v>15.344329569999999</v>
      </c>
      <c r="AC34" s="191">
        <f t="shared" si="3"/>
        <v>1.7464259999999999E-2</v>
      </c>
    </row>
    <row r="35" spans="1:29" ht="31.5" x14ac:dyDescent="0.25">
      <c r="A35" s="187" t="s">
        <v>21</v>
      </c>
      <c r="B35" s="188" t="s">
        <v>430</v>
      </c>
      <c r="C35" s="194">
        <v>0</v>
      </c>
      <c r="D35" s="191">
        <v>0</v>
      </c>
      <c r="E35" s="195">
        <f t="shared" si="8"/>
        <v>0</v>
      </c>
      <c r="F35" s="190">
        <f t="shared" si="5"/>
        <v>0</v>
      </c>
      <c r="G35" s="190">
        <v>0</v>
      </c>
      <c r="H35" s="190">
        <v>0</v>
      </c>
      <c r="I35" s="190">
        <v>0</v>
      </c>
      <c r="J35" s="190">
        <v>0</v>
      </c>
      <c r="K35" s="190">
        <v>0</v>
      </c>
      <c r="L35" s="190">
        <v>0</v>
      </c>
      <c r="M35" s="190">
        <v>0</v>
      </c>
      <c r="N35" s="190">
        <v>0</v>
      </c>
      <c r="O35" s="190">
        <v>0</v>
      </c>
      <c r="P35" s="190">
        <v>0</v>
      </c>
      <c r="Q35" s="190">
        <v>0</v>
      </c>
      <c r="R35" s="190">
        <v>0</v>
      </c>
      <c r="S35" s="190">
        <v>0</v>
      </c>
      <c r="T35" s="190">
        <v>0</v>
      </c>
      <c r="U35" s="190">
        <v>0</v>
      </c>
      <c r="V35" s="190">
        <v>0</v>
      </c>
      <c r="W35" s="190">
        <v>0</v>
      </c>
      <c r="X35" s="190">
        <v>0</v>
      </c>
      <c r="Y35" s="190">
        <v>0</v>
      </c>
      <c r="Z35" s="190">
        <v>0</v>
      </c>
      <c r="AA35" s="190">
        <v>0</v>
      </c>
      <c r="AB35" s="190">
        <f t="shared" si="2"/>
        <v>0</v>
      </c>
      <c r="AC35" s="191">
        <f t="shared" si="3"/>
        <v>0</v>
      </c>
    </row>
    <row r="36" spans="1:29" ht="31.5" x14ac:dyDescent="0.25">
      <c r="A36" s="192" t="s">
        <v>431</v>
      </c>
      <c r="B36" s="198" t="s">
        <v>432</v>
      </c>
      <c r="C36" s="194">
        <v>0</v>
      </c>
      <c r="D36" s="191">
        <v>0</v>
      </c>
      <c r="E36" s="195">
        <f t="shared" si="8"/>
        <v>0</v>
      </c>
      <c r="F36" s="190">
        <f t="shared" si="5"/>
        <v>0</v>
      </c>
      <c r="G36" s="196">
        <v>0</v>
      </c>
      <c r="H36" s="196">
        <v>0</v>
      </c>
      <c r="I36" s="196">
        <v>0</v>
      </c>
      <c r="J36" s="196">
        <v>0</v>
      </c>
      <c r="K36" s="196">
        <v>0</v>
      </c>
      <c r="L36" s="196">
        <v>0</v>
      </c>
      <c r="M36" s="196">
        <v>0</v>
      </c>
      <c r="N36" s="196">
        <v>0</v>
      </c>
      <c r="O36" s="196">
        <v>0</v>
      </c>
      <c r="P36" s="196">
        <v>0</v>
      </c>
      <c r="Q36" s="196">
        <v>0</v>
      </c>
      <c r="R36" s="196">
        <v>0</v>
      </c>
      <c r="S36" s="196">
        <v>0</v>
      </c>
      <c r="T36" s="196">
        <v>0</v>
      </c>
      <c r="U36" s="196">
        <v>0</v>
      </c>
      <c r="V36" s="196">
        <v>0</v>
      </c>
      <c r="W36" s="196">
        <v>0</v>
      </c>
      <c r="X36" s="196">
        <v>0</v>
      </c>
      <c r="Y36" s="196">
        <v>0</v>
      </c>
      <c r="Z36" s="196">
        <v>0</v>
      </c>
      <c r="AA36" s="196">
        <v>0</v>
      </c>
      <c r="AB36" s="190">
        <f t="shared" si="2"/>
        <v>0</v>
      </c>
      <c r="AC36" s="191">
        <f t="shared" si="3"/>
        <v>0</v>
      </c>
    </row>
    <row r="37" spans="1:29" x14ac:dyDescent="0.25">
      <c r="A37" s="192" t="s">
        <v>433</v>
      </c>
      <c r="B37" s="198" t="s">
        <v>434</v>
      </c>
      <c r="C37" s="194">
        <v>0</v>
      </c>
      <c r="D37" s="191">
        <v>0</v>
      </c>
      <c r="E37" s="195">
        <f t="shared" si="8"/>
        <v>0</v>
      </c>
      <c r="F37" s="190">
        <f t="shared" si="5"/>
        <v>0</v>
      </c>
      <c r="G37" s="196">
        <v>0</v>
      </c>
      <c r="H37" s="196">
        <v>0</v>
      </c>
      <c r="I37" s="196">
        <v>0</v>
      </c>
      <c r="J37" s="196">
        <v>0</v>
      </c>
      <c r="K37" s="196">
        <v>0</v>
      </c>
      <c r="L37" s="196">
        <v>0</v>
      </c>
      <c r="M37" s="196">
        <v>0</v>
      </c>
      <c r="N37" s="196">
        <v>0</v>
      </c>
      <c r="O37" s="196">
        <v>0</v>
      </c>
      <c r="P37" s="196">
        <v>0</v>
      </c>
      <c r="Q37" s="196">
        <v>0</v>
      </c>
      <c r="R37" s="196">
        <v>0</v>
      </c>
      <c r="S37" s="196">
        <v>0</v>
      </c>
      <c r="T37" s="196">
        <v>0</v>
      </c>
      <c r="U37" s="196">
        <v>0</v>
      </c>
      <c r="V37" s="196">
        <v>0</v>
      </c>
      <c r="W37" s="196">
        <v>0</v>
      </c>
      <c r="X37" s="196">
        <v>0</v>
      </c>
      <c r="Y37" s="196">
        <v>0</v>
      </c>
      <c r="Z37" s="196">
        <v>0</v>
      </c>
      <c r="AA37" s="196">
        <v>0</v>
      </c>
      <c r="AB37" s="190">
        <f t="shared" si="2"/>
        <v>0</v>
      </c>
      <c r="AC37" s="191">
        <f t="shared" si="3"/>
        <v>0</v>
      </c>
    </row>
    <row r="38" spans="1:29" x14ac:dyDescent="0.25">
      <c r="A38" s="192" t="s">
        <v>435</v>
      </c>
      <c r="B38" s="198" t="s">
        <v>436</v>
      </c>
      <c r="C38" s="194">
        <v>0</v>
      </c>
      <c r="D38" s="191">
        <v>0</v>
      </c>
      <c r="E38" s="195">
        <f t="shared" si="8"/>
        <v>0</v>
      </c>
      <c r="F38" s="190">
        <f t="shared" si="5"/>
        <v>0</v>
      </c>
      <c r="G38" s="196">
        <v>0</v>
      </c>
      <c r="H38" s="196">
        <v>0</v>
      </c>
      <c r="I38" s="196">
        <v>0</v>
      </c>
      <c r="J38" s="196">
        <v>0</v>
      </c>
      <c r="K38" s="196">
        <v>0</v>
      </c>
      <c r="L38" s="196">
        <v>0</v>
      </c>
      <c r="M38" s="196">
        <v>0</v>
      </c>
      <c r="N38" s="196">
        <v>0</v>
      </c>
      <c r="O38" s="196">
        <v>0</v>
      </c>
      <c r="P38" s="196">
        <v>0</v>
      </c>
      <c r="Q38" s="196">
        <v>0</v>
      </c>
      <c r="R38" s="196">
        <v>0</v>
      </c>
      <c r="S38" s="196">
        <v>0</v>
      </c>
      <c r="T38" s="196">
        <v>0</v>
      </c>
      <c r="U38" s="196">
        <v>0</v>
      </c>
      <c r="V38" s="196">
        <v>0</v>
      </c>
      <c r="W38" s="196">
        <v>0</v>
      </c>
      <c r="X38" s="196">
        <v>0</v>
      </c>
      <c r="Y38" s="196">
        <v>0</v>
      </c>
      <c r="Z38" s="196">
        <v>0</v>
      </c>
      <c r="AA38" s="196">
        <v>0</v>
      </c>
      <c r="AB38" s="190">
        <f t="shared" si="2"/>
        <v>0</v>
      </c>
      <c r="AC38" s="191">
        <f t="shared" si="3"/>
        <v>0</v>
      </c>
    </row>
    <row r="39" spans="1:29" ht="31.5" x14ac:dyDescent="0.25">
      <c r="A39" s="192" t="s">
        <v>437</v>
      </c>
      <c r="B39" s="193" t="s">
        <v>438</v>
      </c>
      <c r="C39" s="194">
        <v>0</v>
      </c>
      <c r="D39" s="191">
        <v>0</v>
      </c>
      <c r="E39" s="195">
        <f t="shared" si="8"/>
        <v>0</v>
      </c>
      <c r="F39" s="190">
        <f t="shared" si="5"/>
        <v>0</v>
      </c>
      <c r="G39" s="196">
        <v>0</v>
      </c>
      <c r="H39" s="196">
        <v>0</v>
      </c>
      <c r="I39" s="196">
        <v>0</v>
      </c>
      <c r="J39" s="196">
        <v>0</v>
      </c>
      <c r="K39" s="196">
        <v>0</v>
      </c>
      <c r="L39" s="196">
        <v>0</v>
      </c>
      <c r="M39" s="196">
        <v>0</v>
      </c>
      <c r="N39" s="196">
        <v>0</v>
      </c>
      <c r="O39" s="196">
        <v>0</v>
      </c>
      <c r="P39" s="196">
        <v>0</v>
      </c>
      <c r="Q39" s="196">
        <v>0</v>
      </c>
      <c r="R39" s="196">
        <v>0</v>
      </c>
      <c r="S39" s="196">
        <v>0</v>
      </c>
      <c r="T39" s="196">
        <v>0</v>
      </c>
      <c r="U39" s="196">
        <v>0</v>
      </c>
      <c r="V39" s="196">
        <v>0</v>
      </c>
      <c r="W39" s="196">
        <v>0</v>
      </c>
      <c r="X39" s="196">
        <v>0</v>
      </c>
      <c r="Y39" s="196">
        <v>0</v>
      </c>
      <c r="Z39" s="196">
        <v>0</v>
      </c>
      <c r="AA39" s="196">
        <v>0</v>
      </c>
      <c r="AB39" s="190">
        <f t="shared" si="2"/>
        <v>0</v>
      </c>
      <c r="AC39" s="191">
        <f t="shared" si="3"/>
        <v>0</v>
      </c>
    </row>
    <row r="40" spans="1:29" ht="31.5" x14ac:dyDescent="0.25">
      <c r="A40" s="192" t="s">
        <v>439</v>
      </c>
      <c r="B40" s="193" t="s">
        <v>440</v>
      </c>
      <c r="C40" s="194">
        <v>0</v>
      </c>
      <c r="D40" s="191">
        <v>0</v>
      </c>
      <c r="E40" s="195">
        <f t="shared" si="8"/>
        <v>0</v>
      </c>
      <c r="F40" s="190">
        <f t="shared" si="5"/>
        <v>0</v>
      </c>
      <c r="G40" s="196">
        <v>0</v>
      </c>
      <c r="H40" s="196">
        <v>0</v>
      </c>
      <c r="I40" s="196">
        <v>0</v>
      </c>
      <c r="J40" s="196">
        <v>0</v>
      </c>
      <c r="K40" s="196">
        <v>0</v>
      </c>
      <c r="L40" s="196">
        <v>0</v>
      </c>
      <c r="M40" s="196">
        <v>0</v>
      </c>
      <c r="N40" s="196">
        <v>0</v>
      </c>
      <c r="O40" s="196">
        <v>0</v>
      </c>
      <c r="P40" s="196">
        <v>0</v>
      </c>
      <c r="Q40" s="196">
        <v>0</v>
      </c>
      <c r="R40" s="196">
        <v>0</v>
      </c>
      <c r="S40" s="196">
        <v>0</v>
      </c>
      <c r="T40" s="196">
        <v>0</v>
      </c>
      <c r="U40" s="196">
        <v>0</v>
      </c>
      <c r="V40" s="196">
        <v>0</v>
      </c>
      <c r="W40" s="196">
        <v>0</v>
      </c>
      <c r="X40" s="196">
        <v>0</v>
      </c>
      <c r="Y40" s="196">
        <v>0</v>
      </c>
      <c r="Z40" s="196">
        <v>0</v>
      </c>
      <c r="AA40" s="196">
        <v>0</v>
      </c>
      <c r="AB40" s="190">
        <f t="shared" si="2"/>
        <v>0</v>
      </c>
      <c r="AC40" s="191">
        <f t="shared" si="3"/>
        <v>0</v>
      </c>
    </row>
    <row r="41" spans="1:29" x14ac:dyDescent="0.25">
      <c r="A41" s="192" t="s">
        <v>441</v>
      </c>
      <c r="B41" s="193" t="s">
        <v>442</v>
      </c>
      <c r="C41" s="194">
        <v>0</v>
      </c>
      <c r="D41" s="191">
        <v>0</v>
      </c>
      <c r="E41" s="195">
        <f t="shared" si="8"/>
        <v>0</v>
      </c>
      <c r="F41" s="190">
        <f t="shared" si="5"/>
        <v>0</v>
      </c>
      <c r="G41" s="196">
        <v>0</v>
      </c>
      <c r="H41" s="196">
        <v>0</v>
      </c>
      <c r="I41" s="196">
        <v>0</v>
      </c>
      <c r="J41" s="196">
        <v>0</v>
      </c>
      <c r="K41" s="196">
        <v>0</v>
      </c>
      <c r="L41" s="196">
        <v>0</v>
      </c>
      <c r="M41" s="196">
        <v>0</v>
      </c>
      <c r="N41" s="196">
        <v>0</v>
      </c>
      <c r="O41" s="196">
        <v>0</v>
      </c>
      <c r="P41" s="196">
        <v>0</v>
      </c>
      <c r="Q41" s="196">
        <v>0</v>
      </c>
      <c r="R41" s="196">
        <v>0</v>
      </c>
      <c r="S41" s="196">
        <v>0</v>
      </c>
      <c r="T41" s="196">
        <v>0</v>
      </c>
      <c r="U41" s="196">
        <v>0</v>
      </c>
      <c r="V41" s="196">
        <v>0</v>
      </c>
      <c r="W41" s="196">
        <v>0</v>
      </c>
      <c r="X41" s="196">
        <v>0</v>
      </c>
      <c r="Y41" s="196">
        <v>0</v>
      </c>
      <c r="Z41" s="196">
        <v>0</v>
      </c>
      <c r="AA41" s="196">
        <v>0</v>
      </c>
      <c r="AB41" s="190">
        <f t="shared" si="2"/>
        <v>0</v>
      </c>
      <c r="AC41" s="191">
        <f t="shared" si="3"/>
        <v>0</v>
      </c>
    </row>
    <row r="42" spans="1:29" ht="18.75" x14ac:dyDescent="0.25">
      <c r="A42" s="192" t="s">
        <v>443</v>
      </c>
      <c r="B42" s="198" t="s">
        <v>444</v>
      </c>
      <c r="C42" s="194">
        <v>1</v>
      </c>
      <c r="D42" s="191">
        <v>0</v>
      </c>
      <c r="E42" s="195">
        <f t="shared" si="8"/>
        <v>1</v>
      </c>
      <c r="F42" s="190">
        <f t="shared" si="5"/>
        <v>1</v>
      </c>
      <c r="G42" s="196">
        <v>0</v>
      </c>
      <c r="H42" s="196">
        <v>0</v>
      </c>
      <c r="I42" s="196">
        <v>0</v>
      </c>
      <c r="J42" s="196">
        <v>0</v>
      </c>
      <c r="K42" s="196">
        <v>0</v>
      </c>
      <c r="L42" s="196">
        <v>1</v>
      </c>
      <c r="M42" s="196">
        <v>0</v>
      </c>
      <c r="N42" s="196">
        <v>0</v>
      </c>
      <c r="O42" s="196">
        <v>0</v>
      </c>
      <c r="P42" s="196">
        <v>0</v>
      </c>
      <c r="Q42" s="196">
        <v>0</v>
      </c>
      <c r="R42" s="196">
        <v>0</v>
      </c>
      <c r="S42" s="196">
        <v>0</v>
      </c>
      <c r="T42" s="196">
        <v>0</v>
      </c>
      <c r="U42" s="196">
        <v>0</v>
      </c>
      <c r="V42" s="196">
        <v>0</v>
      </c>
      <c r="W42" s="196">
        <v>0</v>
      </c>
      <c r="X42" s="196">
        <v>0</v>
      </c>
      <c r="Y42" s="196">
        <v>0</v>
      </c>
      <c r="Z42" s="196">
        <v>0</v>
      </c>
      <c r="AA42" s="196">
        <v>0</v>
      </c>
      <c r="AB42" s="190">
        <f t="shared" si="2"/>
        <v>1</v>
      </c>
      <c r="AC42" s="191">
        <f t="shared" si="3"/>
        <v>0</v>
      </c>
    </row>
    <row r="43" spans="1:29" x14ac:dyDescent="0.25">
      <c r="A43" s="187" t="s">
        <v>24</v>
      </c>
      <c r="B43" s="188" t="s">
        <v>445</v>
      </c>
      <c r="C43" s="194">
        <v>0</v>
      </c>
      <c r="D43" s="191">
        <v>0</v>
      </c>
      <c r="E43" s="195">
        <f t="shared" si="8"/>
        <v>0</v>
      </c>
      <c r="F43" s="190">
        <f t="shared" si="5"/>
        <v>0</v>
      </c>
      <c r="G43" s="190">
        <v>0</v>
      </c>
      <c r="H43" s="190">
        <v>0</v>
      </c>
      <c r="I43" s="190">
        <v>0</v>
      </c>
      <c r="J43" s="190">
        <v>0</v>
      </c>
      <c r="K43" s="190">
        <v>0</v>
      </c>
      <c r="L43" s="190">
        <v>0</v>
      </c>
      <c r="M43" s="190">
        <v>0</v>
      </c>
      <c r="N43" s="190">
        <v>0</v>
      </c>
      <c r="O43" s="190">
        <v>0</v>
      </c>
      <c r="P43" s="190">
        <v>0</v>
      </c>
      <c r="Q43" s="190">
        <v>0</v>
      </c>
      <c r="R43" s="190">
        <v>0</v>
      </c>
      <c r="S43" s="190">
        <v>0</v>
      </c>
      <c r="T43" s="190">
        <v>0</v>
      </c>
      <c r="U43" s="190">
        <v>0</v>
      </c>
      <c r="V43" s="190">
        <v>0</v>
      </c>
      <c r="W43" s="190">
        <v>0</v>
      </c>
      <c r="X43" s="190">
        <v>0</v>
      </c>
      <c r="Y43" s="190">
        <v>0</v>
      </c>
      <c r="Z43" s="190">
        <v>0</v>
      </c>
      <c r="AA43" s="190">
        <v>0</v>
      </c>
      <c r="AB43" s="190">
        <f t="shared" si="2"/>
        <v>0</v>
      </c>
      <c r="AC43" s="191">
        <f t="shared" si="3"/>
        <v>0</v>
      </c>
    </row>
    <row r="44" spans="1:29" x14ac:dyDescent="0.25">
      <c r="A44" s="192" t="s">
        <v>446</v>
      </c>
      <c r="B44" s="193" t="s">
        <v>447</v>
      </c>
      <c r="C44" s="194">
        <v>0</v>
      </c>
      <c r="D44" s="191">
        <v>0</v>
      </c>
      <c r="E44" s="195">
        <f t="shared" si="8"/>
        <v>0</v>
      </c>
      <c r="F44" s="190">
        <f t="shared" si="5"/>
        <v>0</v>
      </c>
      <c r="G44" s="196">
        <v>0</v>
      </c>
      <c r="H44" s="196">
        <v>0</v>
      </c>
      <c r="I44" s="196">
        <v>0</v>
      </c>
      <c r="J44" s="196">
        <v>0</v>
      </c>
      <c r="K44" s="196">
        <v>0</v>
      </c>
      <c r="L44" s="196">
        <v>0</v>
      </c>
      <c r="M44" s="196">
        <v>0</v>
      </c>
      <c r="N44" s="196">
        <v>0</v>
      </c>
      <c r="O44" s="196">
        <v>0</v>
      </c>
      <c r="P44" s="196">
        <v>0</v>
      </c>
      <c r="Q44" s="196">
        <v>0</v>
      </c>
      <c r="R44" s="196">
        <v>0</v>
      </c>
      <c r="S44" s="196">
        <v>0</v>
      </c>
      <c r="T44" s="196">
        <v>0</v>
      </c>
      <c r="U44" s="196">
        <v>0</v>
      </c>
      <c r="V44" s="196">
        <v>0</v>
      </c>
      <c r="W44" s="196">
        <v>0</v>
      </c>
      <c r="X44" s="196">
        <v>0</v>
      </c>
      <c r="Y44" s="196">
        <v>0</v>
      </c>
      <c r="Z44" s="196">
        <v>0</v>
      </c>
      <c r="AA44" s="196">
        <v>0</v>
      </c>
      <c r="AB44" s="190">
        <f t="shared" si="2"/>
        <v>0</v>
      </c>
      <c r="AC44" s="191">
        <f t="shared" si="3"/>
        <v>0</v>
      </c>
    </row>
    <row r="45" spans="1:29" x14ac:dyDescent="0.25">
      <c r="A45" s="192" t="s">
        <v>448</v>
      </c>
      <c r="B45" s="193" t="s">
        <v>434</v>
      </c>
      <c r="C45" s="194">
        <v>0</v>
      </c>
      <c r="D45" s="191">
        <v>0</v>
      </c>
      <c r="E45" s="195">
        <f t="shared" si="8"/>
        <v>0</v>
      </c>
      <c r="F45" s="190">
        <f t="shared" si="5"/>
        <v>0</v>
      </c>
      <c r="G45" s="196">
        <v>0</v>
      </c>
      <c r="H45" s="196">
        <v>0</v>
      </c>
      <c r="I45" s="196">
        <v>0</v>
      </c>
      <c r="J45" s="196">
        <v>0</v>
      </c>
      <c r="K45" s="196">
        <v>0</v>
      </c>
      <c r="L45" s="196">
        <v>0</v>
      </c>
      <c r="M45" s="196">
        <v>0</v>
      </c>
      <c r="N45" s="196">
        <v>0</v>
      </c>
      <c r="O45" s="196">
        <v>0</v>
      </c>
      <c r="P45" s="196">
        <v>0</v>
      </c>
      <c r="Q45" s="196">
        <v>0</v>
      </c>
      <c r="R45" s="196">
        <v>0</v>
      </c>
      <c r="S45" s="196">
        <v>0</v>
      </c>
      <c r="T45" s="196">
        <v>0</v>
      </c>
      <c r="U45" s="196">
        <v>0</v>
      </c>
      <c r="V45" s="196">
        <v>0</v>
      </c>
      <c r="W45" s="196">
        <v>0</v>
      </c>
      <c r="X45" s="196">
        <v>0</v>
      </c>
      <c r="Y45" s="196">
        <v>0</v>
      </c>
      <c r="Z45" s="196">
        <v>0</v>
      </c>
      <c r="AA45" s="196">
        <v>0</v>
      </c>
      <c r="AB45" s="190">
        <f t="shared" si="2"/>
        <v>0</v>
      </c>
      <c r="AC45" s="191">
        <f t="shared" si="3"/>
        <v>0</v>
      </c>
    </row>
    <row r="46" spans="1:29" x14ac:dyDescent="0.25">
      <c r="A46" s="192" t="s">
        <v>449</v>
      </c>
      <c r="B46" s="193" t="s">
        <v>436</v>
      </c>
      <c r="C46" s="194">
        <v>0</v>
      </c>
      <c r="D46" s="191">
        <v>0</v>
      </c>
      <c r="E46" s="195">
        <f t="shared" si="8"/>
        <v>0</v>
      </c>
      <c r="F46" s="190">
        <f t="shared" si="5"/>
        <v>0</v>
      </c>
      <c r="G46" s="196">
        <v>0</v>
      </c>
      <c r="H46" s="196">
        <v>0</v>
      </c>
      <c r="I46" s="196">
        <v>0</v>
      </c>
      <c r="J46" s="196">
        <v>0</v>
      </c>
      <c r="K46" s="196">
        <v>0</v>
      </c>
      <c r="L46" s="196">
        <v>0</v>
      </c>
      <c r="M46" s="196">
        <v>0</v>
      </c>
      <c r="N46" s="196">
        <v>0</v>
      </c>
      <c r="O46" s="196">
        <v>0</v>
      </c>
      <c r="P46" s="196">
        <v>0</v>
      </c>
      <c r="Q46" s="196">
        <v>0</v>
      </c>
      <c r="R46" s="196">
        <v>0</v>
      </c>
      <c r="S46" s="196">
        <v>0</v>
      </c>
      <c r="T46" s="196">
        <v>0</v>
      </c>
      <c r="U46" s="196">
        <v>0</v>
      </c>
      <c r="V46" s="196">
        <v>0</v>
      </c>
      <c r="W46" s="196">
        <v>0</v>
      </c>
      <c r="X46" s="196">
        <v>0</v>
      </c>
      <c r="Y46" s="196">
        <v>0</v>
      </c>
      <c r="Z46" s="196">
        <v>0</v>
      </c>
      <c r="AA46" s="196">
        <v>0</v>
      </c>
      <c r="AB46" s="190">
        <f t="shared" si="2"/>
        <v>0</v>
      </c>
      <c r="AC46" s="191">
        <f t="shared" si="3"/>
        <v>0</v>
      </c>
    </row>
    <row r="47" spans="1:29" ht="31.5" x14ac:dyDescent="0.25">
      <c r="A47" s="192" t="s">
        <v>450</v>
      </c>
      <c r="B47" s="193" t="s">
        <v>438</v>
      </c>
      <c r="C47" s="194">
        <v>0</v>
      </c>
      <c r="D47" s="191">
        <v>0</v>
      </c>
      <c r="E47" s="195">
        <f t="shared" si="8"/>
        <v>0</v>
      </c>
      <c r="F47" s="190">
        <f t="shared" si="5"/>
        <v>0</v>
      </c>
      <c r="G47" s="196">
        <v>0</v>
      </c>
      <c r="H47" s="196">
        <v>0</v>
      </c>
      <c r="I47" s="196">
        <v>0</v>
      </c>
      <c r="J47" s="196">
        <v>0</v>
      </c>
      <c r="K47" s="196">
        <v>0</v>
      </c>
      <c r="L47" s="196">
        <v>0</v>
      </c>
      <c r="M47" s="196">
        <v>0</v>
      </c>
      <c r="N47" s="196">
        <v>0</v>
      </c>
      <c r="O47" s="196">
        <v>0</v>
      </c>
      <c r="P47" s="196">
        <v>0</v>
      </c>
      <c r="Q47" s="196">
        <v>0</v>
      </c>
      <c r="R47" s="196">
        <v>0</v>
      </c>
      <c r="S47" s="196">
        <v>0</v>
      </c>
      <c r="T47" s="196">
        <v>0</v>
      </c>
      <c r="U47" s="196">
        <v>0</v>
      </c>
      <c r="V47" s="196">
        <v>0</v>
      </c>
      <c r="W47" s="196">
        <v>0</v>
      </c>
      <c r="X47" s="196">
        <v>0</v>
      </c>
      <c r="Y47" s="196">
        <v>0</v>
      </c>
      <c r="Z47" s="196">
        <v>0</v>
      </c>
      <c r="AA47" s="196">
        <v>0</v>
      </c>
      <c r="AB47" s="190">
        <f t="shared" si="2"/>
        <v>0</v>
      </c>
      <c r="AC47" s="191">
        <f t="shared" si="3"/>
        <v>0</v>
      </c>
    </row>
    <row r="48" spans="1:29" ht="31.5" x14ac:dyDescent="0.25">
      <c r="A48" s="192" t="s">
        <v>451</v>
      </c>
      <c r="B48" s="193" t="s">
        <v>440</v>
      </c>
      <c r="C48" s="194">
        <v>0</v>
      </c>
      <c r="D48" s="191">
        <v>0</v>
      </c>
      <c r="E48" s="195">
        <f t="shared" si="8"/>
        <v>0</v>
      </c>
      <c r="F48" s="190">
        <f t="shared" si="5"/>
        <v>0</v>
      </c>
      <c r="G48" s="196">
        <v>0</v>
      </c>
      <c r="H48" s="196">
        <v>0</v>
      </c>
      <c r="I48" s="196">
        <v>0</v>
      </c>
      <c r="J48" s="196">
        <v>0</v>
      </c>
      <c r="K48" s="196">
        <v>0</v>
      </c>
      <c r="L48" s="196">
        <v>0</v>
      </c>
      <c r="M48" s="196">
        <v>0</v>
      </c>
      <c r="N48" s="196">
        <v>0</v>
      </c>
      <c r="O48" s="196">
        <v>0</v>
      </c>
      <c r="P48" s="196">
        <v>0</v>
      </c>
      <c r="Q48" s="196">
        <v>0</v>
      </c>
      <c r="R48" s="196">
        <v>0</v>
      </c>
      <c r="S48" s="196">
        <v>0</v>
      </c>
      <c r="T48" s="196">
        <v>0</v>
      </c>
      <c r="U48" s="196">
        <v>0</v>
      </c>
      <c r="V48" s="196">
        <v>0</v>
      </c>
      <c r="W48" s="196">
        <v>0</v>
      </c>
      <c r="X48" s="196">
        <v>0</v>
      </c>
      <c r="Y48" s="196">
        <v>0</v>
      </c>
      <c r="Z48" s="196">
        <v>0</v>
      </c>
      <c r="AA48" s="196">
        <v>0</v>
      </c>
      <c r="AB48" s="190">
        <f t="shared" si="2"/>
        <v>0</v>
      </c>
      <c r="AC48" s="191">
        <f t="shared" si="3"/>
        <v>0</v>
      </c>
    </row>
    <row r="49" spans="1:29" x14ac:dyDescent="0.25">
      <c r="A49" s="192" t="s">
        <v>452</v>
      </c>
      <c r="B49" s="193" t="s">
        <v>442</v>
      </c>
      <c r="C49" s="194">
        <v>0</v>
      </c>
      <c r="D49" s="191">
        <v>0</v>
      </c>
      <c r="E49" s="195">
        <f t="shared" si="8"/>
        <v>0</v>
      </c>
      <c r="F49" s="190">
        <f t="shared" si="5"/>
        <v>0</v>
      </c>
      <c r="G49" s="196">
        <v>0</v>
      </c>
      <c r="H49" s="196">
        <v>0</v>
      </c>
      <c r="I49" s="196">
        <v>0</v>
      </c>
      <c r="J49" s="196">
        <v>0</v>
      </c>
      <c r="K49" s="196">
        <v>0</v>
      </c>
      <c r="L49" s="196">
        <v>0</v>
      </c>
      <c r="M49" s="196">
        <v>0</v>
      </c>
      <c r="N49" s="196">
        <v>0</v>
      </c>
      <c r="O49" s="196">
        <v>0</v>
      </c>
      <c r="P49" s="196">
        <v>0</v>
      </c>
      <c r="Q49" s="196">
        <v>0</v>
      </c>
      <c r="R49" s="196">
        <v>0</v>
      </c>
      <c r="S49" s="196">
        <v>0</v>
      </c>
      <c r="T49" s="196">
        <v>0</v>
      </c>
      <c r="U49" s="196">
        <v>0</v>
      </c>
      <c r="V49" s="196">
        <v>0</v>
      </c>
      <c r="W49" s="196">
        <v>0</v>
      </c>
      <c r="X49" s="196">
        <v>0</v>
      </c>
      <c r="Y49" s="196">
        <v>0</v>
      </c>
      <c r="Z49" s="196">
        <v>0</v>
      </c>
      <c r="AA49" s="196">
        <v>0</v>
      </c>
      <c r="AB49" s="190">
        <f t="shared" si="2"/>
        <v>0</v>
      </c>
      <c r="AC49" s="191">
        <f t="shared" si="3"/>
        <v>0</v>
      </c>
    </row>
    <row r="50" spans="1:29" ht="18.75" x14ac:dyDescent="0.25">
      <c r="A50" s="192" t="s">
        <v>453</v>
      </c>
      <c r="B50" s="198" t="s">
        <v>444</v>
      </c>
      <c r="C50" s="194">
        <f>C42</f>
        <v>1</v>
      </c>
      <c r="D50" s="191">
        <v>0</v>
      </c>
      <c r="E50" s="195">
        <f t="shared" si="8"/>
        <v>1</v>
      </c>
      <c r="F50" s="190">
        <f t="shared" si="5"/>
        <v>1</v>
      </c>
      <c r="G50" s="196">
        <v>0</v>
      </c>
      <c r="H50" s="196">
        <v>0</v>
      </c>
      <c r="I50" s="196">
        <v>0</v>
      </c>
      <c r="J50" s="196">
        <v>0</v>
      </c>
      <c r="K50" s="196">
        <v>0</v>
      </c>
      <c r="L50" s="196">
        <v>1</v>
      </c>
      <c r="M50" s="196">
        <v>0</v>
      </c>
      <c r="N50" s="196">
        <v>0</v>
      </c>
      <c r="O50" s="196">
        <v>0</v>
      </c>
      <c r="P50" s="196">
        <v>0</v>
      </c>
      <c r="Q50" s="196">
        <v>0</v>
      </c>
      <c r="R50" s="196">
        <v>0</v>
      </c>
      <c r="S50" s="196">
        <v>0</v>
      </c>
      <c r="T50" s="196">
        <v>0</v>
      </c>
      <c r="U50" s="196">
        <v>0</v>
      </c>
      <c r="V50" s="196">
        <v>0</v>
      </c>
      <c r="W50" s="196">
        <v>0</v>
      </c>
      <c r="X50" s="196">
        <v>0</v>
      </c>
      <c r="Y50" s="196">
        <v>0</v>
      </c>
      <c r="Z50" s="196">
        <v>0</v>
      </c>
      <c r="AA50" s="196">
        <v>0</v>
      </c>
      <c r="AB50" s="190">
        <f t="shared" si="2"/>
        <v>1</v>
      </c>
      <c r="AC50" s="191">
        <f t="shared" si="3"/>
        <v>0</v>
      </c>
    </row>
    <row r="51" spans="1:29" ht="31.5" x14ac:dyDescent="0.25">
      <c r="A51" s="187" t="s">
        <v>27</v>
      </c>
      <c r="B51" s="188" t="s">
        <v>454</v>
      </c>
      <c r="C51" s="194">
        <v>0</v>
      </c>
      <c r="D51" s="191">
        <v>0</v>
      </c>
      <c r="E51" s="195">
        <f t="shared" si="8"/>
        <v>0</v>
      </c>
      <c r="F51" s="190">
        <f t="shared" si="5"/>
        <v>0</v>
      </c>
      <c r="G51" s="190">
        <v>0</v>
      </c>
      <c r="H51" s="190">
        <v>0</v>
      </c>
      <c r="I51" s="190">
        <v>0</v>
      </c>
      <c r="J51" s="190">
        <v>0</v>
      </c>
      <c r="K51" s="190">
        <v>0</v>
      </c>
      <c r="L51" s="190">
        <v>0</v>
      </c>
      <c r="M51" s="190">
        <v>0</v>
      </c>
      <c r="N51" s="190">
        <v>0</v>
      </c>
      <c r="O51" s="190">
        <v>0</v>
      </c>
      <c r="P51" s="190">
        <v>0</v>
      </c>
      <c r="Q51" s="190">
        <v>0</v>
      </c>
      <c r="R51" s="190">
        <v>0</v>
      </c>
      <c r="S51" s="190">
        <v>0</v>
      </c>
      <c r="T51" s="190">
        <v>0</v>
      </c>
      <c r="U51" s="190">
        <v>0</v>
      </c>
      <c r="V51" s="190">
        <v>0</v>
      </c>
      <c r="W51" s="190">
        <v>0</v>
      </c>
      <c r="X51" s="190">
        <v>0</v>
      </c>
      <c r="Y51" s="190">
        <v>0</v>
      </c>
      <c r="Z51" s="190">
        <v>0</v>
      </c>
      <c r="AA51" s="190">
        <v>0</v>
      </c>
      <c r="AB51" s="190">
        <f t="shared" si="2"/>
        <v>0</v>
      </c>
      <c r="AC51" s="191">
        <f t="shared" si="3"/>
        <v>0</v>
      </c>
    </row>
    <row r="52" spans="1:29" x14ac:dyDescent="0.25">
      <c r="A52" s="192" t="s">
        <v>455</v>
      </c>
      <c r="B52" s="193" t="s">
        <v>456</v>
      </c>
      <c r="C52" s="194">
        <f>C30</f>
        <v>47.137803030000001</v>
      </c>
      <c r="D52" s="191">
        <v>0</v>
      </c>
      <c r="E52" s="195">
        <f t="shared" si="8"/>
        <v>47.137803030000001</v>
      </c>
      <c r="F52" s="190">
        <f t="shared" si="5"/>
        <v>47.137803030000001</v>
      </c>
      <c r="G52" s="196">
        <v>0</v>
      </c>
      <c r="H52" s="196">
        <v>0</v>
      </c>
      <c r="I52" s="196">
        <v>0</v>
      </c>
      <c r="J52" s="196">
        <v>0</v>
      </c>
      <c r="K52" s="196">
        <v>0</v>
      </c>
      <c r="L52" s="196">
        <v>47.137803030000001</v>
      </c>
      <c r="M52" s="196">
        <v>0</v>
      </c>
      <c r="N52" s="196">
        <v>0</v>
      </c>
      <c r="O52" s="196">
        <v>0</v>
      </c>
      <c r="P52" s="196">
        <v>0</v>
      </c>
      <c r="Q52" s="196">
        <v>0</v>
      </c>
      <c r="R52" s="196">
        <v>0</v>
      </c>
      <c r="S52" s="196">
        <v>0</v>
      </c>
      <c r="T52" s="196">
        <v>0</v>
      </c>
      <c r="U52" s="196">
        <v>0</v>
      </c>
      <c r="V52" s="196">
        <v>0</v>
      </c>
      <c r="W52" s="196">
        <v>0</v>
      </c>
      <c r="X52" s="196">
        <v>0</v>
      </c>
      <c r="Y52" s="196">
        <v>0</v>
      </c>
      <c r="Z52" s="196">
        <v>0</v>
      </c>
      <c r="AA52" s="196">
        <v>0</v>
      </c>
      <c r="AB52" s="190">
        <f t="shared" si="2"/>
        <v>47.137803030000001</v>
      </c>
      <c r="AC52" s="191">
        <f t="shared" si="3"/>
        <v>0</v>
      </c>
    </row>
    <row r="53" spans="1:29" x14ac:dyDescent="0.25">
      <c r="A53" s="192" t="s">
        <v>457</v>
      </c>
      <c r="B53" s="193" t="s">
        <v>458</v>
      </c>
      <c r="C53" s="194">
        <v>0</v>
      </c>
      <c r="D53" s="191">
        <v>0</v>
      </c>
      <c r="E53" s="195">
        <f t="shared" si="8"/>
        <v>0</v>
      </c>
      <c r="F53" s="190">
        <f t="shared" si="5"/>
        <v>0</v>
      </c>
      <c r="G53" s="196">
        <v>0</v>
      </c>
      <c r="H53" s="196">
        <v>0</v>
      </c>
      <c r="I53" s="196">
        <v>0</v>
      </c>
      <c r="J53" s="196">
        <v>0</v>
      </c>
      <c r="K53" s="196">
        <v>0</v>
      </c>
      <c r="L53" s="196">
        <v>0</v>
      </c>
      <c r="M53" s="196">
        <v>0</v>
      </c>
      <c r="N53" s="196">
        <v>0</v>
      </c>
      <c r="O53" s="196">
        <v>0</v>
      </c>
      <c r="P53" s="196">
        <v>0</v>
      </c>
      <c r="Q53" s="196">
        <v>0</v>
      </c>
      <c r="R53" s="196">
        <v>0</v>
      </c>
      <c r="S53" s="196">
        <v>0</v>
      </c>
      <c r="T53" s="196">
        <v>0</v>
      </c>
      <c r="U53" s="196">
        <v>0</v>
      </c>
      <c r="V53" s="196">
        <v>0</v>
      </c>
      <c r="W53" s="196">
        <v>0</v>
      </c>
      <c r="X53" s="196">
        <v>0</v>
      </c>
      <c r="Y53" s="196">
        <v>0</v>
      </c>
      <c r="Z53" s="196">
        <v>0</v>
      </c>
      <c r="AA53" s="196">
        <v>0</v>
      </c>
      <c r="AB53" s="190">
        <f t="shared" si="2"/>
        <v>0</v>
      </c>
      <c r="AC53" s="191">
        <f t="shared" si="3"/>
        <v>0</v>
      </c>
    </row>
    <row r="54" spans="1:29" x14ac:dyDescent="0.25">
      <c r="A54" s="192" t="s">
        <v>459</v>
      </c>
      <c r="B54" s="198" t="s">
        <v>460</v>
      </c>
      <c r="C54" s="194">
        <v>0</v>
      </c>
      <c r="D54" s="191">
        <v>0</v>
      </c>
      <c r="E54" s="195">
        <f t="shared" si="8"/>
        <v>0</v>
      </c>
      <c r="F54" s="190">
        <f t="shared" si="5"/>
        <v>0</v>
      </c>
      <c r="G54" s="196">
        <v>0</v>
      </c>
      <c r="H54" s="196">
        <v>0</v>
      </c>
      <c r="I54" s="196">
        <v>0</v>
      </c>
      <c r="J54" s="196">
        <v>0</v>
      </c>
      <c r="K54" s="196">
        <v>0</v>
      </c>
      <c r="L54" s="196">
        <v>0</v>
      </c>
      <c r="M54" s="196">
        <v>0</v>
      </c>
      <c r="N54" s="196">
        <v>0</v>
      </c>
      <c r="O54" s="196">
        <v>0</v>
      </c>
      <c r="P54" s="196">
        <v>0</v>
      </c>
      <c r="Q54" s="196">
        <v>0</v>
      </c>
      <c r="R54" s="196">
        <v>0</v>
      </c>
      <c r="S54" s="196">
        <v>0</v>
      </c>
      <c r="T54" s="196">
        <v>0</v>
      </c>
      <c r="U54" s="196">
        <v>0</v>
      </c>
      <c r="V54" s="196">
        <v>0</v>
      </c>
      <c r="W54" s="196">
        <v>0</v>
      </c>
      <c r="X54" s="196">
        <v>0</v>
      </c>
      <c r="Y54" s="196">
        <v>0</v>
      </c>
      <c r="Z54" s="196">
        <v>0</v>
      </c>
      <c r="AA54" s="196">
        <v>0</v>
      </c>
      <c r="AB54" s="190">
        <f t="shared" si="2"/>
        <v>0</v>
      </c>
      <c r="AC54" s="191">
        <f t="shared" si="3"/>
        <v>0</v>
      </c>
    </row>
    <row r="55" spans="1:29" x14ac:dyDescent="0.25">
      <c r="A55" s="192" t="s">
        <v>461</v>
      </c>
      <c r="B55" s="198" t="s">
        <v>462</v>
      </c>
      <c r="C55" s="194">
        <v>0</v>
      </c>
      <c r="D55" s="191">
        <v>0</v>
      </c>
      <c r="E55" s="195">
        <f t="shared" si="8"/>
        <v>0</v>
      </c>
      <c r="F55" s="190">
        <f t="shared" si="5"/>
        <v>0</v>
      </c>
      <c r="G55" s="196">
        <v>0</v>
      </c>
      <c r="H55" s="196">
        <v>0</v>
      </c>
      <c r="I55" s="196">
        <v>0</v>
      </c>
      <c r="J55" s="196">
        <v>0</v>
      </c>
      <c r="K55" s="196">
        <v>0</v>
      </c>
      <c r="L55" s="196">
        <v>0</v>
      </c>
      <c r="M55" s="196">
        <v>0</v>
      </c>
      <c r="N55" s="196">
        <v>0</v>
      </c>
      <c r="O55" s="196">
        <v>0</v>
      </c>
      <c r="P55" s="196">
        <v>0</v>
      </c>
      <c r="Q55" s="196">
        <v>0</v>
      </c>
      <c r="R55" s="196">
        <v>0</v>
      </c>
      <c r="S55" s="196">
        <v>0</v>
      </c>
      <c r="T55" s="196">
        <v>0</v>
      </c>
      <c r="U55" s="196">
        <v>0</v>
      </c>
      <c r="V55" s="196">
        <v>0</v>
      </c>
      <c r="W55" s="196">
        <v>0</v>
      </c>
      <c r="X55" s="196">
        <v>0</v>
      </c>
      <c r="Y55" s="196">
        <v>0</v>
      </c>
      <c r="Z55" s="196">
        <v>0</v>
      </c>
      <c r="AA55" s="196">
        <v>0</v>
      </c>
      <c r="AB55" s="190">
        <f t="shared" si="2"/>
        <v>0</v>
      </c>
      <c r="AC55" s="191">
        <f t="shared" si="3"/>
        <v>0</v>
      </c>
    </row>
    <row r="56" spans="1:29" x14ac:dyDescent="0.25">
      <c r="A56" s="192" t="s">
        <v>463</v>
      </c>
      <c r="B56" s="198" t="s">
        <v>464</v>
      </c>
      <c r="C56" s="194">
        <v>0</v>
      </c>
      <c r="D56" s="191">
        <v>0</v>
      </c>
      <c r="E56" s="195">
        <f t="shared" si="8"/>
        <v>0</v>
      </c>
      <c r="F56" s="190">
        <f t="shared" si="5"/>
        <v>0</v>
      </c>
      <c r="G56" s="196">
        <v>0</v>
      </c>
      <c r="H56" s="196">
        <v>0</v>
      </c>
      <c r="I56" s="196">
        <v>0</v>
      </c>
      <c r="J56" s="196">
        <v>0</v>
      </c>
      <c r="K56" s="196">
        <v>0</v>
      </c>
      <c r="L56" s="196">
        <v>0</v>
      </c>
      <c r="M56" s="196">
        <v>0</v>
      </c>
      <c r="N56" s="196">
        <v>0</v>
      </c>
      <c r="O56" s="196">
        <v>0</v>
      </c>
      <c r="P56" s="196">
        <v>0</v>
      </c>
      <c r="Q56" s="196">
        <v>0</v>
      </c>
      <c r="R56" s="196">
        <v>0</v>
      </c>
      <c r="S56" s="196">
        <v>0</v>
      </c>
      <c r="T56" s="196">
        <v>0</v>
      </c>
      <c r="U56" s="196">
        <v>0</v>
      </c>
      <c r="V56" s="196">
        <v>0</v>
      </c>
      <c r="W56" s="196">
        <v>0</v>
      </c>
      <c r="X56" s="196">
        <v>0</v>
      </c>
      <c r="Y56" s="196">
        <v>0</v>
      </c>
      <c r="Z56" s="196">
        <v>0</v>
      </c>
      <c r="AA56" s="196">
        <v>0</v>
      </c>
      <c r="AB56" s="190">
        <f t="shared" si="2"/>
        <v>0</v>
      </c>
      <c r="AC56" s="191">
        <f t="shared" si="3"/>
        <v>0</v>
      </c>
    </row>
    <row r="57" spans="1:29" ht="18.75" x14ac:dyDescent="0.25">
      <c r="A57" s="192" t="s">
        <v>465</v>
      </c>
      <c r="B57" s="198" t="s">
        <v>444</v>
      </c>
      <c r="C57" s="194">
        <f>C50</f>
        <v>1</v>
      </c>
      <c r="D57" s="191">
        <v>0</v>
      </c>
      <c r="E57" s="195">
        <f t="shared" si="8"/>
        <v>1</v>
      </c>
      <c r="F57" s="190">
        <f t="shared" si="5"/>
        <v>1</v>
      </c>
      <c r="G57" s="196">
        <v>0</v>
      </c>
      <c r="H57" s="196">
        <v>0</v>
      </c>
      <c r="I57" s="196">
        <v>0</v>
      </c>
      <c r="J57" s="196">
        <v>0</v>
      </c>
      <c r="K57" s="196">
        <v>0</v>
      </c>
      <c r="L57" s="196">
        <v>1</v>
      </c>
      <c r="M57" s="196">
        <v>0</v>
      </c>
      <c r="N57" s="196">
        <v>0</v>
      </c>
      <c r="O57" s="196">
        <v>0</v>
      </c>
      <c r="P57" s="196">
        <v>0</v>
      </c>
      <c r="Q57" s="196">
        <v>0</v>
      </c>
      <c r="R57" s="196">
        <v>0</v>
      </c>
      <c r="S57" s="196">
        <v>0</v>
      </c>
      <c r="T57" s="196">
        <v>0</v>
      </c>
      <c r="U57" s="196">
        <v>0</v>
      </c>
      <c r="V57" s="196">
        <v>0</v>
      </c>
      <c r="W57" s="196">
        <v>0</v>
      </c>
      <c r="X57" s="196">
        <v>0</v>
      </c>
      <c r="Y57" s="196">
        <v>0</v>
      </c>
      <c r="Z57" s="196">
        <v>0</v>
      </c>
      <c r="AA57" s="196">
        <v>0</v>
      </c>
      <c r="AB57" s="190">
        <f t="shared" si="2"/>
        <v>1</v>
      </c>
      <c r="AC57" s="191">
        <f t="shared" si="3"/>
        <v>0</v>
      </c>
    </row>
    <row r="58" spans="1:29" ht="31.5" x14ac:dyDescent="0.25">
      <c r="A58" s="187" t="s">
        <v>30</v>
      </c>
      <c r="B58" s="199" t="s">
        <v>466</v>
      </c>
      <c r="C58" s="194">
        <v>0</v>
      </c>
      <c r="D58" s="191">
        <v>0</v>
      </c>
      <c r="E58" s="195">
        <f t="shared" si="8"/>
        <v>0</v>
      </c>
      <c r="F58" s="190">
        <f t="shared" si="5"/>
        <v>0</v>
      </c>
      <c r="G58" s="190">
        <v>0</v>
      </c>
      <c r="H58" s="190">
        <v>0</v>
      </c>
      <c r="I58" s="190">
        <v>0</v>
      </c>
      <c r="J58" s="190">
        <v>0</v>
      </c>
      <c r="K58" s="190">
        <v>0</v>
      </c>
      <c r="L58" s="190">
        <v>0</v>
      </c>
      <c r="M58" s="190">
        <v>0</v>
      </c>
      <c r="N58" s="190">
        <v>0</v>
      </c>
      <c r="O58" s="190">
        <v>0</v>
      </c>
      <c r="P58" s="190">
        <v>0</v>
      </c>
      <c r="Q58" s="190">
        <v>0</v>
      </c>
      <c r="R58" s="190">
        <v>0</v>
      </c>
      <c r="S58" s="190">
        <v>0</v>
      </c>
      <c r="T58" s="190">
        <v>0</v>
      </c>
      <c r="U58" s="190">
        <v>0</v>
      </c>
      <c r="V58" s="190">
        <v>0</v>
      </c>
      <c r="W58" s="190">
        <v>0</v>
      </c>
      <c r="X58" s="190">
        <v>0</v>
      </c>
      <c r="Y58" s="190">
        <v>0</v>
      </c>
      <c r="Z58" s="190">
        <v>0</v>
      </c>
      <c r="AA58" s="190">
        <v>0</v>
      </c>
      <c r="AB58" s="190">
        <f t="shared" si="2"/>
        <v>0</v>
      </c>
      <c r="AC58" s="191">
        <f t="shared" si="3"/>
        <v>0</v>
      </c>
    </row>
    <row r="59" spans="1:29" x14ac:dyDescent="0.25">
      <c r="A59" s="187" t="s">
        <v>33</v>
      </c>
      <c r="B59" s="188" t="s">
        <v>467</v>
      </c>
      <c r="C59" s="194">
        <v>0</v>
      </c>
      <c r="D59" s="191">
        <v>0</v>
      </c>
      <c r="E59" s="195">
        <f t="shared" si="8"/>
        <v>0</v>
      </c>
      <c r="F59" s="190">
        <f t="shared" si="5"/>
        <v>0</v>
      </c>
      <c r="G59" s="19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f t="shared" si="2"/>
        <v>0</v>
      </c>
      <c r="AC59" s="191">
        <f t="shared" si="3"/>
        <v>0</v>
      </c>
    </row>
    <row r="60" spans="1:29" x14ac:dyDescent="0.25">
      <c r="A60" s="192" t="s">
        <v>468</v>
      </c>
      <c r="B60" s="200" t="s">
        <v>447</v>
      </c>
      <c r="C60" s="194">
        <v>0</v>
      </c>
      <c r="D60" s="191">
        <v>0</v>
      </c>
      <c r="E60" s="195">
        <f t="shared" si="8"/>
        <v>0</v>
      </c>
      <c r="F60" s="190">
        <f t="shared" si="5"/>
        <v>0</v>
      </c>
      <c r="G60" s="196">
        <v>0</v>
      </c>
      <c r="H60" s="196">
        <v>0</v>
      </c>
      <c r="I60" s="196">
        <v>0</v>
      </c>
      <c r="J60" s="196">
        <v>0</v>
      </c>
      <c r="K60" s="196">
        <v>0</v>
      </c>
      <c r="L60" s="196">
        <v>0</v>
      </c>
      <c r="M60" s="196">
        <v>0</v>
      </c>
      <c r="N60" s="196">
        <v>0</v>
      </c>
      <c r="O60" s="196">
        <v>0</v>
      </c>
      <c r="P60" s="196">
        <v>0</v>
      </c>
      <c r="Q60" s="196">
        <v>0</v>
      </c>
      <c r="R60" s="196">
        <v>0</v>
      </c>
      <c r="S60" s="196">
        <v>0</v>
      </c>
      <c r="T60" s="196">
        <v>0</v>
      </c>
      <c r="U60" s="196">
        <v>0</v>
      </c>
      <c r="V60" s="196">
        <v>0</v>
      </c>
      <c r="W60" s="196">
        <v>0</v>
      </c>
      <c r="X60" s="196">
        <v>0</v>
      </c>
      <c r="Y60" s="196">
        <v>0</v>
      </c>
      <c r="Z60" s="196">
        <v>0</v>
      </c>
      <c r="AA60" s="196">
        <v>0</v>
      </c>
      <c r="AB60" s="190">
        <f t="shared" si="2"/>
        <v>0</v>
      </c>
      <c r="AC60" s="191">
        <f t="shared" si="3"/>
        <v>0</v>
      </c>
    </row>
    <row r="61" spans="1:29" x14ac:dyDescent="0.25">
      <c r="A61" s="192" t="s">
        <v>469</v>
      </c>
      <c r="B61" s="200" t="s">
        <v>434</v>
      </c>
      <c r="C61" s="194">
        <v>0</v>
      </c>
      <c r="D61" s="191">
        <v>0</v>
      </c>
      <c r="E61" s="195">
        <f t="shared" si="8"/>
        <v>0</v>
      </c>
      <c r="F61" s="190">
        <f t="shared" si="5"/>
        <v>0</v>
      </c>
      <c r="G61" s="196">
        <v>0</v>
      </c>
      <c r="H61" s="196">
        <v>0</v>
      </c>
      <c r="I61" s="196">
        <v>0</v>
      </c>
      <c r="J61" s="196">
        <v>0</v>
      </c>
      <c r="K61" s="196">
        <v>0</v>
      </c>
      <c r="L61" s="196">
        <v>0</v>
      </c>
      <c r="M61" s="196">
        <v>0</v>
      </c>
      <c r="N61" s="196">
        <v>0</v>
      </c>
      <c r="O61" s="196">
        <v>0</v>
      </c>
      <c r="P61" s="196">
        <v>0</v>
      </c>
      <c r="Q61" s="196">
        <v>0</v>
      </c>
      <c r="R61" s="196">
        <v>0</v>
      </c>
      <c r="S61" s="196">
        <v>0</v>
      </c>
      <c r="T61" s="196">
        <v>0</v>
      </c>
      <c r="U61" s="196">
        <v>0</v>
      </c>
      <c r="V61" s="196">
        <v>0</v>
      </c>
      <c r="W61" s="196">
        <v>0</v>
      </c>
      <c r="X61" s="196">
        <v>0</v>
      </c>
      <c r="Y61" s="196">
        <v>0</v>
      </c>
      <c r="Z61" s="196">
        <v>0</v>
      </c>
      <c r="AA61" s="196">
        <v>0</v>
      </c>
      <c r="AB61" s="190">
        <f t="shared" si="2"/>
        <v>0</v>
      </c>
      <c r="AC61" s="191">
        <f t="shared" si="3"/>
        <v>0</v>
      </c>
    </row>
    <row r="62" spans="1:29" x14ac:dyDescent="0.25">
      <c r="A62" s="192" t="s">
        <v>470</v>
      </c>
      <c r="B62" s="200" t="s">
        <v>436</v>
      </c>
      <c r="C62" s="194">
        <v>0</v>
      </c>
      <c r="D62" s="191">
        <v>0</v>
      </c>
      <c r="E62" s="195">
        <f t="shared" si="8"/>
        <v>0</v>
      </c>
      <c r="F62" s="190">
        <f t="shared" si="5"/>
        <v>0</v>
      </c>
      <c r="G62" s="196">
        <v>0</v>
      </c>
      <c r="H62" s="196">
        <v>0</v>
      </c>
      <c r="I62" s="196">
        <v>0</v>
      </c>
      <c r="J62" s="196">
        <v>0</v>
      </c>
      <c r="K62" s="196">
        <v>0</v>
      </c>
      <c r="L62" s="196">
        <v>0</v>
      </c>
      <c r="M62" s="196">
        <v>0</v>
      </c>
      <c r="N62" s="196">
        <v>0</v>
      </c>
      <c r="O62" s="196">
        <v>0</v>
      </c>
      <c r="P62" s="196">
        <v>0</v>
      </c>
      <c r="Q62" s="196">
        <v>0</v>
      </c>
      <c r="R62" s="196">
        <v>0</v>
      </c>
      <c r="S62" s="196">
        <v>0</v>
      </c>
      <c r="T62" s="196">
        <v>0</v>
      </c>
      <c r="U62" s="196">
        <v>0</v>
      </c>
      <c r="V62" s="196">
        <v>0</v>
      </c>
      <c r="W62" s="196">
        <v>0</v>
      </c>
      <c r="X62" s="196">
        <v>0</v>
      </c>
      <c r="Y62" s="196">
        <v>0</v>
      </c>
      <c r="Z62" s="196">
        <v>0</v>
      </c>
      <c r="AA62" s="196">
        <v>0</v>
      </c>
      <c r="AB62" s="190">
        <f t="shared" si="2"/>
        <v>0</v>
      </c>
      <c r="AC62" s="191">
        <f t="shared" si="3"/>
        <v>0</v>
      </c>
    </row>
    <row r="63" spans="1:29" x14ac:dyDescent="0.25">
      <c r="A63" s="192" t="s">
        <v>471</v>
      </c>
      <c r="B63" s="200" t="s">
        <v>472</v>
      </c>
      <c r="C63" s="194">
        <v>0</v>
      </c>
      <c r="D63" s="191">
        <v>0</v>
      </c>
      <c r="E63" s="195">
        <f t="shared" si="8"/>
        <v>0</v>
      </c>
      <c r="F63" s="190">
        <f t="shared" si="5"/>
        <v>0</v>
      </c>
      <c r="G63" s="196">
        <v>0</v>
      </c>
      <c r="H63" s="196">
        <v>0</v>
      </c>
      <c r="I63" s="196">
        <v>0</v>
      </c>
      <c r="J63" s="196">
        <v>0</v>
      </c>
      <c r="K63" s="196">
        <v>0</v>
      </c>
      <c r="L63" s="196">
        <v>0</v>
      </c>
      <c r="M63" s="196">
        <v>0</v>
      </c>
      <c r="N63" s="196">
        <v>0</v>
      </c>
      <c r="O63" s="196">
        <v>0</v>
      </c>
      <c r="P63" s="196">
        <v>0</v>
      </c>
      <c r="Q63" s="196">
        <v>0</v>
      </c>
      <c r="R63" s="196">
        <v>0</v>
      </c>
      <c r="S63" s="196">
        <v>0</v>
      </c>
      <c r="T63" s="196">
        <v>0</v>
      </c>
      <c r="U63" s="196">
        <v>0</v>
      </c>
      <c r="V63" s="196">
        <v>0</v>
      </c>
      <c r="W63" s="196">
        <v>0</v>
      </c>
      <c r="X63" s="196">
        <v>0</v>
      </c>
      <c r="Y63" s="196">
        <v>0</v>
      </c>
      <c r="Z63" s="196">
        <v>0</v>
      </c>
      <c r="AA63" s="196">
        <v>0</v>
      </c>
      <c r="AB63" s="190">
        <f t="shared" si="2"/>
        <v>0</v>
      </c>
      <c r="AC63" s="191">
        <f t="shared" si="3"/>
        <v>0</v>
      </c>
    </row>
    <row r="64" spans="1:29" ht="18.75" x14ac:dyDescent="0.25">
      <c r="A64" s="192" t="s">
        <v>473</v>
      </c>
      <c r="B64" s="198" t="s">
        <v>474</v>
      </c>
      <c r="C64" s="194">
        <v>0</v>
      </c>
      <c r="D64" s="191">
        <v>0</v>
      </c>
      <c r="E64" s="195">
        <f t="shared" si="8"/>
        <v>0</v>
      </c>
      <c r="F64" s="190">
        <f t="shared" si="5"/>
        <v>0</v>
      </c>
      <c r="G64" s="196">
        <v>0</v>
      </c>
      <c r="H64" s="196">
        <v>0</v>
      </c>
      <c r="I64" s="196">
        <v>0</v>
      </c>
      <c r="J64" s="196">
        <v>0</v>
      </c>
      <c r="K64" s="196">
        <v>0</v>
      </c>
      <c r="L64" s="196">
        <v>0</v>
      </c>
      <c r="M64" s="196">
        <v>0</v>
      </c>
      <c r="N64" s="196">
        <v>0</v>
      </c>
      <c r="O64" s="196">
        <v>0</v>
      </c>
      <c r="P64" s="196">
        <v>0</v>
      </c>
      <c r="Q64" s="196">
        <v>0</v>
      </c>
      <c r="R64" s="196">
        <v>0</v>
      </c>
      <c r="S64" s="196">
        <v>0</v>
      </c>
      <c r="T64" s="196">
        <v>0</v>
      </c>
      <c r="U64" s="196">
        <v>0</v>
      </c>
      <c r="V64" s="196">
        <v>0</v>
      </c>
      <c r="W64" s="196">
        <v>0</v>
      </c>
      <c r="X64" s="196">
        <v>0</v>
      </c>
      <c r="Y64" s="196">
        <v>0</v>
      </c>
      <c r="Z64" s="196">
        <v>0</v>
      </c>
      <c r="AA64" s="196">
        <v>0</v>
      </c>
      <c r="AB64" s="190">
        <f t="shared" si="2"/>
        <v>0</v>
      </c>
      <c r="AC64" s="191">
        <f t="shared" si="3"/>
        <v>0</v>
      </c>
    </row>
    <row r="65" spans="1:28" x14ac:dyDescent="0.25">
      <c r="A65" s="201"/>
      <c r="B65" s="202"/>
      <c r="C65" s="202"/>
      <c r="D65" s="202"/>
      <c r="E65" s="202"/>
      <c r="F65" s="202"/>
      <c r="G65" s="202"/>
      <c r="H65" s="202"/>
      <c r="I65" s="202"/>
      <c r="J65" s="202"/>
      <c r="K65" s="202"/>
      <c r="L65" s="202"/>
      <c r="M65" s="202"/>
      <c r="N65" s="202"/>
      <c r="O65" s="202"/>
      <c r="P65" s="202"/>
      <c r="Q65" s="202"/>
      <c r="R65" s="202"/>
      <c r="S65" s="202"/>
      <c r="T65" s="201"/>
      <c r="U65" s="201"/>
    </row>
    <row r="66" spans="1:28" ht="54" customHeight="1" x14ac:dyDescent="0.25">
      <c r="B66" s="334"/>
      <c r="C66" s="334"/>
      <c r="D66" s="334"/>
      <c r="E66" s="334"/>
      <c r="F66" s="334"/>
      <c r="G66" s="334"/>
      <c r="H66" s="334"/>
      <c r="I66" s="334"/>
      <c r="J66" s="334"/>
      <c r="K66" s="334"/>
      <c r="L66" s="334"/>
      <c r="M66" s="334"/>
      <c r="N66" s="334"/>
      <c r="O66" s="334"/>
      <c r="P66" s="334"/>
      <c r="Q66" s="334"/>
      <c r="R66" s="168"/>
      <c r="S66" s="168"/>
      <c r="T66" s="203"/>
      <c r="U66" s="203"/>
      <c r="V66" s="203"/>
      <c r="W66" s="203"/>
      <c r="X66" s="203"/>
      <c r="Y66" s="203"/>
      <c r="Z66" s="203"/>
      <c r="AA66" s="203"/>
      <c r="AB66" s="203"/>
    </row>
    <row r="68" spans="1:28" ht="50.25" customHeight="1" x14ac:dyDescent="0.25">
      <c r="B68" s="334"/>
      <c r="C68" s="334"/>
      <c r="D68" s="334"/>
      <c r="E68" s="334"/>
      <c r="F68" s="334"/>
      <c r="G68" s="334"/>
      <c r="H68" s="334"/>
      <c r="I68" s="334"/>
      <c r="J68" s="334"/>
      <c r="K68" s="334"/>
      <c r="L68" s="334"/>
      <c r="M68" s="334"/>
      <c r="N68" s="334"/>
      <c r="O68" s="334"/>
      <c r="P68" s="334"/>
      <c r="Q68" s="334"/>
      <c r="R68" s="168"/>
      <c r="S68" s="168"/>
    </row>
    <row r="70" spans="1:28" ht="36.75" customHeight="1" x14ac:dyDescent="0.25">
      <c r="B70" s="334"/>
      <c r="C70" s="334"/>
      <c r="D70" s="334"/>
      <c r="E70" s="334"/>
      <c r="F70" s="334"/>
      <c r="G70" s="334"/>
      <c r="H70" s="334"/>
      <c r="I70" s="334"/>
      <c r="J70" s="334"/>
      <c r="K70" s="334"/>
      <c r="L70" s="334"/>
      <c r="M70" s="334"/>
      <c r="N70" s="334"/>
      <c r="O70" s="334"/>
      <c r="P70" s="334"/>
      <c r="Q70" s="334"/>
      <c r="R70" s="168"/>
      <c r="S70" s="168"/>
    </row>
    <row r="71" spans="1:28" x14ac:dyDescent="0.25">
      <c r="V71" s="204"/>
    </row>
    <row r="72" spans="1:28" ht="51" customHeight="1" x14ac:dyDescent="0.25">
      <c r="B72" s="334"/>
      <c r="C72" s="334"/>
      <c r="D72" s="334"/>
      <c r="E72" s="334"/>
      <c r="F72" s="334"/>
      <c r="G72" s="334"/>
      <c r="H72" s="334"/>
      <c r="I72" s="334"/>
      <c r="J72" s="334"/>
      <c r="K72" s="334"/>
      <c r="L72" s="334"/>
      <c r="M72" s="334"/>
      <c r="N72" s="334"/>
      <c r="O72" s="334"/>
      <c r="P72" s="334"/>
      <c r="Q72" s="334"/>
      <c r="R72" s="168"/>
      <c r="S72" s="168"/>
      <c r="V72" s="204"/>
    </row>
    <row r="73" spans="1:28" ht="32.25" customHeight="1" x14ac:dyDescent="0.25">
      <c r="B73" s="334"/>
      <c r="C73" s="334"/>
      <c r="D73" s="334"/>
      <c r="E73" s="334"/>
      <c r="F73" s="334"/>
      <c r="G73" s="334"/>
      <c r="H73" s="334"/>
      <c r="I73" s="334"/>
      <c r="J73" s="334"/>
      <c r="K73" s="334"/>
      <c r="L73" s="334"/>
      <c r="M73" s="334"/>
      <c r="N73" s="334"/>
      <c r="O73" s="334"/>
      <c r="P73" s="334"/>
      <c r="Q73" s="334"/>
      <c r="R73" s="168"/>
      <c r="S73" s="168"/>
    </row>
    <row r="74" spans="1:28" ht="51.75" customHeight="1" x14ac:dyDescent="0.25">
      <c r="B74" s="334"/>
      <c r="C74" s="334"/>
      <c r="D74" s="334"/>
      <c r="E74" s="334"/>
      <c r="F74" s="334"/>
      <c r="G74" s="334"/>
      <c r="H74" s="334"/>
      <c r="I74" s="334"/>
      <c r="J74" s="334"/>
      <c r="K74" s="334"/>
      <c r="L74" s="334"/>
      <c r="M74" s="334"/>
      <c r="N74" s="334"/>
      <c r="O74" s="334"/>
      <c r="P74" s="334"/>
      <c r="Q74" s="334"/>
      <c r="R74" s="168"/>
      <c r="S74" s="168"/>
    </row>
    <row r="75" spans="1:28" ht="21.75" customHeight="1" x14ac:dyDescent="0.25">
      <c r="B75" s="335"/>
      <c r="C75" s="335"/>
      <c r="D75" s="335"/>
      <c r="E75" s="335"/>
      <c r="F75" s="335"/>
      <c r="G75" s="335"/>
      <c r="H75" s="335"/>
      <c r="I75" s="335"/>
      <c r="J75" s="335"/>
      <c r="K75" s="335"/>
      <c r="L75" s="335"/>
      <c r="M75" s="335"/>
      <c r="N75" s="335"/>
      <c r="O75" s="335"/>
      <c r="P75" s="335"/>
      <c r="Q75" s="335"/>
      <c r="R75" s="205"/>
      <c r="S75" s="205"/>
    </row>
    <row r="76" spans="1:28" ht="23.25" customHeight="1" x14ac:dyDescent="0.25"/>
    <row r="77" spans="1:28" ht="18.75" customHeight="1" x14ac:dyDescent="0.25">
      <c r="B77" s="336"/>
      <c r="C77" s="336"/>
      <c r="D77" s="336"/>
      <c r="E77" s="336"/>
      <c r="F77" s="336"/>
      <c r="G77" s="336"/>
      <c r="H77" s="336"/>
      <c r="I77" s="336"/>
      <c r="J77" s="336"/>
      <c r="K77" s="336"/>
      <c r="L77" s="336"/>
      <c r="M77" s="336"/>
      <c r="N77" s="336"/>
      <c r="O77" s="336"/>
      <c r="P77" s="336"/>
      <c r="Q77" s="336"/>
      <c r="R77" s="202"/>
      <c r="S77" s="202"/>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Q74"/>
    <mergeCell ref="B75:Q75"/>
    <mergeCell ref="B77:Q77"/>
    <mergeCell ref="B66:Q66"/>
    <mergeCell ref="B68:Q68"/>
    <mergeCell ref="B70:Q70"/>
    <mergeCell ref="B72:Q72"/>
    <mergeCell ref="B73:Q73"/>
  </mergeCells>
  <conditionalFormatting sqref="G24:AB64">
    <cfRule type="cellIs" dxfId="17" priority="26" operator="notEqual">
      <formula>0</formula>
    </cfRule>
  </conditionalFormatting>
  <conditionalFormatting sqref="AC24:AC64">
    <cfRule type="cellIs" dxfId="16" priority="25" operator="notEqual">
      <formula>0</formula>
    </cfRule>
  </conditionalFormatting>
  <conditionalFormatting sqref="L31:S64 L24:S29">
    <cfRule type="cellIs" dxfId="15" priority="24" operator="notEqual">
      <formula>0</formula>
    </cfRule>
  </conditionalFormatting>
  <conditionalFormatting sqref="C24 C30">
    <cfRule type="cellIs" dxfId="14" priority="15" operator="notEqual">
      <formula>0</formula>
    </cfRule>
  </conditionalFormatting>
  <conditionalFormatting sqref="C25:C29 C31:C64">
    <cfRule type="cellIs" dxfId="13" priority="14" operator="greaterThan">
      <formula>0</formula>
    </cfRule>
  </conditionalFormatting>
  <conditionalFormatting sqref="D58:D64 D51 D43 D35 D25:D30 E30">
    <cfRule type="cellIs" dxfId="12" priority="13" operator="notEqual">
      <formula>0</formula>
    </cfRule>
  </conditionalFormatting>
  <conditionalFormatting sqref="D24">
    <cfRule type="cellIs" dxfId="11" priority="12" operator="notEqual">
      <formula>0</formula>
    </cfRule>
  </conditionalFormatting>
  <conditionalFormatting sqref="D24">
    <cfRule type="cellIs" dxfId="10" priority="11" operator="notEqual">
      <formula>0</formula>
    </cfRule>
  </conditionalFormatting>
  <conditionalFormatting sqref="D53:D57">
    <cfRule type="cellIs" dxfId="9" priority="10" operator="notEqual">
      <formula>0</formula>
    </cfRule>
  </conditionalFormatting>
  <conditionalFormatting sqref="D52">
    <cfRule type="cellIs" dxfId="8" priority="9" operator="notEqual">
      <formula>0</formula>
    </cfRule>
  </conditionalFormatting>
  <conditionalFormatting sqref="D31:D34">
    <cfRule type="cellIs" dxfId="7" priority="8" operator="notEqual">
      <formula>0</formula>
    </cfRule>
  </conditionalFormatting>
  <conditionalFormatting sqref="D44:D50">
    <cfRule type="cellIs" dxfId="6" priority="7" operator="notEqual">
      <formula>0</formula>
    </cfRule>
  </conditionalFormatting>
  <conditionalFormatting sqref="D36:D42">
    <cfRule type="cellIs" dxfId="5" priority="6" operator="notEqual">
      <formula>0</formula>
    </cfRule>
  </conditionalFormatting>
  <conditionalFormatting sqref="E24:E29 E31:E64">
    <cfRule type="cellIs" dxfId="4" priority="5" operator="notEqual">
      <formula>0</formula>
    </cfRule>
  </conditionalFormatting>
  <conditionalFormatting sqref="J31:J64 J24:J29">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1" zoomScale="85" workbookViewId="0">
      <selection activeCell="A26" sqref="A26"/>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9" width="10.710937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6.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V6" s="4"/>
    </row>
    <row r="7" spans="1:48" ht="18.75" x14ac:dyDescent="0.25">
      <c r="A7" s="275" t="s">
        <v>4</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x14ac:dyDescent="0.25">
      <c r="A9" s="283" t="str">
        <f>'1. паспорт местоположение'!A9:C9</f>
        <v>Акционерное общество "Россети Янтарь" ДЗО  ПАО "Россети"</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0" t="s">
        <v>6</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x14ac:dyDescent="0.25">
      <c r="A12" s="283" t="str">
        <f>'1. паспорт местоположение'!A12:C12</f>
        <v>N_181-49</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x14ac:dyDescent="0.25">
      <c r="A15"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0" t="s">
        <v>10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62" t="s">
        <v>475</v>
      </c>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2"/>
    </row>
    <row r="22" spans="1:48" ht="58.5" customHeight="1" x14ac:dyDescent="0.25">
      <c r="A22" s="357" t="s">
        <v>476</v>
      </c>
      <c r="B22" s="364" t="s">
        <v>477</v>
      </c>
      <c r="C22" s="357" t="s">
        <v>478</v>
      </c>
      <c r="D22" s="357" t="s">
        <v>479</v>
      </c>
      <c r="E22" s="367" t="s">
        <v>480</v>
      </c>
      <c r="F22" s="368"/>
      <c r="G22" s="368"/>
      <c r="H22" s="368"/>
      <c r="I22" s="368"/>
      <c r="J22" s="368"/>
      <c r="K22" s="368"/>
      <c r="L22" s="369"/>
      <c r="M22" s="357" t="s">
        <v>481</v>
      </c>
      <c r="N22" s="357" t="s">
        <v>482</v>
      </c>
      <c r="O22" s="357" t="s">
        <v>483</v>
      </c>
      <c r="P22" s="356" t="s">
        <v>484</v>
      </c>
      <c r="Q22" s="356" t="s">
        <v>485</v>
      </c>
      <c r="R22" s="356" t="s">
        <v>486</v>
      </c>
      <c r="S22" s="356" t="s">
        <v>487</v>
      </c>
      <c r="T22" s="356"/>
      <c r="U22" s="370" t="s">
        <v>488</v>
      </c>
      <c r="V22" s="370" t="s">
        <v>489</v>
      </c>
      <c r="W22" s="356" t="s">
        <v>490</v>
      </c>
      <c r="X22" s="356" t="s">
        <v>491</v>
      </c>
      <c r="Y22" s="356" t="s">
        <v>492</v>
      </c>
      <c r="Z22" s="361" t="s">
        <v>493</v>
      </c>
      <c r="AA22" s="356" t="s">
        <v>494</v>
      </c>
      <c r="AB22" s="356" t="s">
        <v>495</v>
      </c>
      <c r="AC22" s="356" t="s">
        <v>496</v>
      </c>
      <c r="AD22" s="356" t="s">
        <v>497</v>
      </c>
      <c r="AE22" s="356" t="s">
        <v>498</v>
      </c>
      <c r="AF22" s="356" t="s">
        <v>499</v>
      </c>
      <c r="AG22" s="356"/>
      <c r="AH22" s="356"/>
      <c r="AI22" s="356"/>
      <c r="AJ22" s="356"/>
      <c r="AK22" s="356"/>
      <c r="AL22" s="356" t="s">
        <v>500</v>
      </c>
      <c r="AM22" s="356"/>
      <c r="AN22" s="356"/>
      <c r="AO22" s="356"/>
      <c r="AP22" s="356" t="s">
        <v>501</v>
      </c>
      <c r="AQ22" s="356"/>
      <c r="AR22" s="356" t="s">
        <v>502</v>
      </c>
      <c r="AS22" s="356" t="s">
        <v>503</v>
      </c>
      <c r="AT22" s="356" t="s">
        <v>504</v>
      </c>
      <c r="AU22" s="356" t="s">
        <v>505</v>
      </c>
      <c r="AV22" s="346" t="s">
        <v>506</v>
      </c>
    </row>
    <row r="23" spans="1:48" ht="64.5" customHeight="1" x14ac:dyDescent="0.25">
      <c r="A23" s="363"/>
      <c r="B23" s="365"/>
      <c r="C23" s="363"/>
      <c r="D23" s="363"/>
      <c r="E23" s="348" t="s">
        <v>507</v>
      </c>
      <c r="F23" s="350" t="s">
        <v>458</v>
      </c>
      <c r="G23" s="350" t="s">
        <v>460</v>
      </c>
      <c r="H23" s="350" t="s">
        <v>462</v>
      </c>
      <c r="I23" s="352" t="s">
        <v>508</v>
      </c>
      <c r="J23" s="352" t="s">
        <v>509</v>
      </c>
      <c r="K23" s="352" t="s">
        <v>510</v>
      </c>
      <c r="L23" s="350" t="s">
        <v>251</v>
      </c>
      <c r="M23" s="363"/>
      <c r="N23" s="363"/>
      <c r="O23" s="363"/>
      <c r="P23" s="356"/>
      <c r="Q23" s="356"/>
      <c r="R23" s="356"/>
      <c r="S23" s="354" t="s">
        <v>404</v>
      </c>
      <c r="T23" s="354" t="s">
        <v>332</v>
      </c>
      <c r="U23" s="370"/>
      <c r="V23" s="370"/>
      <c r="W23" s="356"/>
      <c r="X23" s="356"/>
      <c r="Y23" s="356"/>
      <c r="Z23" s="356"/>
      <c r="AA23" s="356"/>
      <c r="AB23" s="356"/>
      <c r="AC23" s="356"/>
      <c r="AD23" s="356"/>
      <c r="AE23" s="356"/>
      <c r="AF23" s="356" t="s">
        <v>511</v>
      </c>
      <c r="AG23" s="356"/>
      <c r="AH23" s="356" t="s">
        <v>512</v>
      </c>
      <c r="AI23" s="356"/>
      <c r="AJ23" s="357" t="s">
        <v>513</v>
      </c>
      <c r="AK23" s="357" t="s">
        <v>514</v>
      </c>
      <c r="AL23" s="357" t="s">
        <v>515</v>
      </c>
      <c r="AM23" s="357" t="s">
        <v>516</v>
      </c>
      <c r="AN23" s="357" t="s">
        <v>517</v>
      </c>
      <c r="AO23" s="357" t="s">
        <v>518</v>
      </c>
      <c r="AP23" s="357" t="s">
        <v>519</v>
      </c>
      <c r="AQ23" s="359" t="s">
        <v>332</v>
      </c>
      <c r="AR23" s="356"/>
      <c r="AS23" s="356"/>
      <c r="AT23" s="356"/>
      <c r="AU23" s="356"/>
      <c r="AV23" s="347"/>
    </row>
    <row r="24" spans="1:48" ht="96.75" customHeight="1" x14ac:dyDescent="0.25">
      <c r="A24" s="358"/>
      <c r="B24" s="366"/>
      <c r="C24" s="358"/>
      <c r="D24" s="358"/>
      <c r="E24" s="349"/>
      <c r="F24" s="351"/>
      <c r="G24" s="351"/>
      <c r="H24" s="351"/>
      <c r="I24" s="353"/>
      <c r="J24" s="353"/>
      <c r="K24" s="353"/>
      <c r="L24" s="351"/>
      <c r="M24" s="358"/>
      <c r="N24" s="358"/>
      <c r="O24" s="358"/>
      <c r="P24" s="356"/>
      <c r="Q24" s="356"/>
      <c r="R24" s="356"/>
      <c r="S24" s="355"/>
      <c r="T24" s="355"/>
      <c r="U24" s="370"/>
      <c r="V24" s="370"/>
      <c r="W24" s="356"/>
      <c r="X24" s="356"/>
      <c r="Y24" s="356"/>
      <c r="Z24" s="356"/>
      <c r="AA24" s="356"/>
      <c r="AB24" s="356"/>
      <c r="AC24" s="356"/>
      <c r="AD24" s="356"/>
      <c r="AE24" s="356"/>
      <c r="AF24" s="206" t="s">
        <v>520</v>
      </c>
      <c r="AG24" s="206" t="s">
        <v>521</v>
      </c>
      <c r="AH24" s="207" t="s">
        <v>404</v>
      </c>
      <c r="AI24" s="207" t="s">
        <v>332</v>
      </c>
      <c r="AJ24" s="358"/>
      <c r="AK24" s="358"/>
      <c r="AL24" s="358"/>
      <c r="AM24" s="358"/>
      <c r="AN24" s="358"/>
      <c r="AO24" s="358"/>
      <c r="AP24" s="358"/>
      <c r="AQ24" s="360"/>
      <c r="AR24" s="356"/>
      <c r="AS24" s="356"/>
      <c r="AT24" s="356"/>
      <c r="AU24" s="356"/>
      <c r="AV24" s="347"/>
    </row>
    <row r="25" spans="1:48" s="208" customFormat="1" ht="11.25" x14ac:dyDescent="0.2">
      <c r="A25" s="209">
        <v>1</v>
      </c>
      <c r="B25" s="209">
        <v>2</v>
      </c>
      <c r="C25" s="209">
        <v>4</v>
      </c>
      <c r="D25" s="209">
        <v>5</v>
      </c>
      <c r="E25" s="209">
        <v>6</v>
      </c>
      <c r="F25" s="209">
        <f>E25+1</f>
        <v>7</v>
      </c>
      <c r="G25" s="209">
        <f t="shared" ref="G25:H25" si="0">F25+1</f>
        <v>8</v>
      </c>
      <c r="H25" s="209">
        <f t="shared" si="0"/>
        <v>9</v>
      </c>
      <c r="I25" s="209">
        <f t="shared" ref="I25:AV25" si="1">H25+1</f>
        <v>10</v>
      </c>
      <c r="J25" s="209">
        <f t="shared" si="1"/>
        <v>11</v>
      </c>
      <c r="K25" s="209">
        <f t="shared" si="1"/>
        <v>12</v>
      </c>
      <c r="L25" s="209">
        <f t="shared" si="1"/>
        <v>13</v>
      </c>
      <c r="M25" s="209">
        <f t="shared" si="1"/>
        <v>14</v>
      </c>
      <c r="N25" s="209">
        <f t="shared" si="1"/>
        <v>15</v>
      </c>
      <c r="O25" s="209">
        <f t="shared" si="1"/>
        <v>16</v>
      </c>
      <c r="P25" s="209">
        <f t="shared" si="1"/>
        <v>17</v>
      </c>
      <c r="Q25" s="209">
        <f t="shared" si="1"/>
        <v>18</v>
      </c>
      <c r="R25" s="209">
        <f t="shared" si="1"/>
        <v>19</v>
      </c>
      <c r="S25" s="209">
        <f t="shared" si="1"/>
        <v>20</v>
      </c>
      <c r="T25" s="209">
        <f t="shared" si="1"/>
        <v>21</v>
      </c>
      <c r="U25" s="209">
        <f t="shared" si="1"/>
        <v>22</v>
      </c>
      <c r="V25" s="209">
        <f t="shared" si="1"/>
        <v>23</v>
      </c>
      <c r="W25" s="209">
        <f t="shared" si="1"/>
        <v>24</v>
      </c>
      <c r="X25" s="209">
        <f t="shared" si="1"/>
        <v>25</v>
      </c>
      <c r="Y25" s="209">
        <f t="shared" si="1"/>
        <v>26</v>
      </c>
      <c r="Z25" s="209">
        <f t="shared" si="1"/>
        <v>27</v>
      </c>
      <c r="AA25" s="209">
        <f t="shared" si="1"/>
        <v>28</v>
      </c>
      <c r="AB25" s="209">
        <f t="shared" si="1"/>
        <v>29</v>
      </c>
      <c r="AC25" s="209">
        <f t="shared" si="1"/>
        <v>30</v>
      </c>
      <c r="AD25" s="209">
        <f t="shared" si="1"/>
        <v>31</v>
      </c>
      <c r="AE25" s="209">
        <f t="shared" si="1"/>
        <v>32</v>
      </c>
      <c r="AF25" s="209">
        <f t="shared" si="1"/>
        <v>33</v>
      </c>
      <c r="AG25" s="209">
        <f t="shared" si="1"/>
        <v>34</v>
      </c>
      <c r="AH25" s="209">
        <f t="shared" si="1"/>
        <v>35</v>
      </c>
      <c r="AI25" s="209">
        <f t="shared" si="1"/>
        <v>36</v>
      </c>
      <c r="AJ25" s="209">
        <f t="shared" si="1"/>
        <v>37</v>
      </c>
      <c r="AK25" s="209">
        <f t="shared" si="1"/>
        <v>38</v>
      </c>
      <c r="AL25" s="209">
        <f t="shared" si="1"/>
        <v>39</v>
      </c>
      <c r="AM25" s="209">
        <f t="shared" si="1"/>
        <v>40</v>
      </c>
      <c r="AN25" s="209">
        <f t="shared" si="1"/>
        <v>41</v>
      </c>
      <c r="AO25" s="209">
        <f t="shared" si="1"/>
        <v>42</v>
      </c>
      <c r="AP25" s="209">
        <f t="shared" si="1"/>
        <v>43</v>
      </c>
      <c r="AQ25" s="209">
        <f t="shared" si="1"/>
        <v>44</v>
      </c>
      <c r="AR25" s="209">
        <f t="shared" si="1"/>
        <v>45</v>
      </c>
      <c r="AS25" s="209">
        <f t="shared" si="1"/>
        <v>46</v>
      </c>
      <c r="AT25" s="209">
        <f t="shared" si="1"/>
        <v>47</v>
      </c>
      <c r="AU25" s="209">
        <f t="shared" si="1"/>
        <v>48</v>
      </c>
      <c r="AV25" s="209">
        <f t="shared" si="1"/>
        <v>49</v>
      </c>
    </row>
    <row r="26" spans="1:48" s="208" customFormat="1" ht="236.25" x14ac:dyDescent="0.2">
      <c r="A26" s="210">
        <v>1</v>
      </c>
      <c r="B26" s="211" t="s">
        <v>522</v>
      </c>
      <c r="C26" s="212" t="s">
        <v>18</v>
      </c>
      <c r="D26" s="213">
        <f>'6.1. Паспорт сетевой график'!H53</f>
        <v>46021</v>
      </c>
      <c r="E26" s="210"/>
      <c r="F26" s="210"/>
      <c r="G26" s="210"/>
      <c r="H26" s="210"/>
      <c r="I26" s="210"/>
      <c r="J26" s="210"/>
      <c r="K26" s="210"/>
      <c r="L26" s="210" t="s">
        <v>523</v>
      </c>
      <c r="M26" s="214" t="s">
        <v>524</v>
      </c>
      <c r="N26" s="214" t="s">
        <v>525</v>
      </c>
      <c r="O26" s="215" t="s">
        <v>522</v>
      </c>
      <c r="P26" s="216">
        <v>3108.8041600000001</v>
      </c>
      <c r="Q26" s="214" t="s">
        <v>526</v>
      </c>
      <c r="R26" s="216">
        <f>P26</f>
        <v>3108.8041600000001</v>
      </c>
      <c r="S26" s="214" t="s">
        <v>527</v>
      </c>
      <c r="T26" s="214" t="s">
        <v>528</v>
      </c>
      <c r="U26" s="217">
        <v>3</v>
      </c>
      <c r="V26" s="217">
        <v>3</v>
      </c>
      <c r="W26" s="214" t="s">
        <v>529</v>
      </c>
      <c r="X26" s="216">
        <v>3108.8041600000001</v>
      </c>
      <c r="Y26" s="214"/>
      <c r="Z26" s="218"/>
      <c r="AA26" s="216"/>
      <c r="AB26" s="216">
        <f>X26</f>
        <v>3108.8041600000001</v>
      </c>
      <c r="AC26" s="214" t="s">
        <v>529</v>
      </c>
      <c r="AD26" s="216">
        <f>'8. Общие сведения'!B59*1000</f>
        <v>1131.8057220000001</v>
      </c>
      <c r="AE26" s="216">
        <f>AD26</f>
        <v>1131.8057220000001</v>
      </c>
      <c r="AF26" s="217"/>
      <c r="AG26" s="214"/>
      <c r="AH26" s="218"/>
      <c r="AI26" s="218"/>
      <c r="AJ26" s="218"/>
      <c r="AK26" s="218"/>
      <c r="AL26" s="214"/>
      <c r="AM26" s="214"/>
      <c r="AN26" s="218"/>
      <c r="AO26" s="214"/>
      <c r="AP26" s="218">
        <v>45449</v>
      </c>
      <c r="AQ26" s="218">
        <v>45449</v>
      </c>
      <c r="AR26" s="218">
        <v>45449</v>
      </c>
      <c r="AS26" s="218">
        <v>45449</v>
      </c>
      <c r="AT26" s="218">
        <v>45777</v>
      </c>
      <c r="AU26" s="214"/>
      <c r="AV26" s="214" t="s">
        <v>590</v>
      </c>
    </row>
    <row r="27" spans="1:48" s="208" customFormat="1" ht="11.25" x14ac:dyDescent="0.2">
      <c r="A27" s="210"/>
      <c r="B27" s="211"/>
      <c r="C27" s="212"/>
      <c r="D27" s="213"/>
      <c r="E27" s="210"/>
      <c r="F27" s="210"/>
      <c r="G27" s="210"/>
      <c r="H27" s="210"/>
      <c r="I27" s="210"/>
      <c r="J27" s="210"/>
      <c r="K27" s="210"/>
      <c r="L27" s="210"/>
      <c r="M27" s="212"/>
      <c r="N27" s="212"/>
      <c r="O27" s="212"/>
      <c r="P27" s="219"/>
      <c r="Q27" s="212"/>
      <c r="R27" s="219"/>
      <c r="S27" s="212"/>
      <c r="T27" s="212"/>
      <c r="U27" s="210"/>
      <c r="V27" s="210"/>
      <c r="W27" s="214" t="s">
        <v>530</v>
      </c>
      <c r="X27" s="219">
        <v>3741.6666700000001</v>
      </c>
      <c r="Y27" s="212"/>
      <c r="Z27" s="220"/>
      <c r="AA27" s="219"/>
      <c r="AB27" s="219"/>
      <c r="AC27" s="219"/>
      <c r="AD27" s="219"/>
      <c r="AE27" s="219"/>
      <c r="AF27" s="210"/>
      <c r="AG27" s="212"/>
      <c r="AH27" s="220"/>
      <c r="AI27" s="220"/>
      <c r="AJ27" s="220"/>
      <c r="AK27" s="220"/>
      <c r="AL27" s="212"/>
      <c r="AM27" s="212"/>
      <c r="AN27" s="220"/>
      <c r="AO27" s="212"/>
      <c r="AP27" s="220"/>
      <c r="AQ27" s="220"/>
      <c r="AR27" s="220"/>
      <c r="AS27" s="220"/>
      <c r="AT27" s="220"/>
      <c r="AU27" s="212"/>
      <c r="AV27" s="212"/>
    </row>
    <row r="28" spans="1:48" s="208" customFormat="1" ht="11.25" x14ac:dyDescent="0.2">
      <c r="A28" s="210"/>
      <c r="B28" s="211"/>
      <c r="C28" s="212"/>
      <c r="D28" s="213"/>
      <c r="E28" s="210"/>
      <c r="F28" s="210"/>
      <c r="G28" s="210"/>
      <c r="H28" s="210"/>
      <c r="I28" s="210"/>
      <c r="J28" s="210"/>
      <c r="K28" s="210"/>
      <c r="L28" s="210"/>
      <c r="M28" s="212"/>
      <c r="N28" s="212"/>
      <c r="O28" s="212"/>
      <c r="P28" s="219"/>
      <c r="Q28" s="212"/>
      <c r="R28" s="219"/>
      <c r="S28" s="212"/>
      <c r="T28" s="212"/>
      <c r="U28" s="210"/>
      <c r="V28" s="210"/>
      <c r="W28" s="214" t="s">
        <v>531</v>
      </c>
      <c r="X28" s="219">
        <v>4308.3333300000004</v>
      </c>
      <c r="Y28" s="212"/>
      <c r="Z28" s="220"/>
      <c r="AA28" s="219"/>
      <c r="AB28" s="219"/>
      <c r="AC28" s="219"/>
      <c r="AD28" s="219"/>
      <c r="AE28" s="219"/>
      <c r="AF28" s="210"/>
      <c r="AG28" s="212"/>
      <c r="AH28" s="220"/>
      <c r="AI28" s="220"/>
      <c r="AJ28" s="220"/>
      <c r="AK28" s="220"/>
      <c r="AL28" s="212"/>
      <c r="AM28" s="212"/>
      <c r="AN28" s="220"/>
      <c r="AO28" s="212"/>
      <c r="AP28" s="220"/>
      <c r="AQ28" s="220"/>
      <c r="AR28" s="220"/>
      <c r="AS28" s="220"/>
      <c r="AT28" s="220"/>
      <c r="AU28" s="212"/>
      <c r="AV28" s="212"/>
    </row>
    <row r="29" spans="1:48" s="208" customFormat="1" ht="11.25" x14ac:dyDescent="0.2">
      <c r="A29" s="210"/>
      <c r="B29" s="211"/>
      <c r="C29" s="212"/>
      <c r="D29" s="213"/>
      <c r="E29" s="210"/>
      <c r="F29" s="210"/>
      <c r="G29" s="210"/>
      <c r="H29" s="210"/>
      <c r="I29" s="210"/>
      <c r="J29" s="210"/>
      <c r="K29" s="210"/>
      <c r="L29" s="210"/>
      <c r="M29" s="212"/>
      <c r="N29" s="212"/>
      <c r="O29" s="212"/>
      <c r="P29" s="219"/>
      <c r="Q29" s="212"/>
      <c r="R29" s="219"/>
      <c r="S29" s="212"/>
      <c r="T29" s="212"/>
      <c r="U29" s="210"/>
      <c r="V29" s="210"/>
      <c r="W29" s="214"/>
      <c r="X29" s="219"/>
      <c r="Y29" s="212"/>
      <c r="Z29" s="220"/>
      <c r="AA29" s="219"/>
      <c r="AB29" s="219"/>
      <c r="AC29" s="219"/>
      <c r="AD29" s="219"/>
      <c r="AE29" s="219"/>
      <c r="AF29" s="210"/>
      <c r="AG29" s="212"/>
      <c r="AH29" s="220"/>
      <c r="AI29" s="220"/>
      <c r="AJ29" s="220"/>
      <c r="AK29" s="220"/>
      <c r="AL29" s="212"/>
      <c r="AM29" s="212"/>
      <c r="AN29" s="220"/>
      <c r="AO29" s="212"/>
      <c r="AP29" s="220"/>
      <c r="AQ29" s="220"/>
      <c r="AR29" s="220"/>
      <c r="AS29" s="220"/>
      <c r="AT29" s="220"/>
      <c r="AU29" s="212"/>
      <c r="AV29" s="212"/>
    </row>
    <row r="30" spans="1:48" s="208" customFormat="1" ht="11.25" x14ac:dyDescent="0.2">
      <c r="A30" s="210"/>
      <c r="B30" s="211"/>
      <c r="C30" s="212"/>
      <c r="D30" s="213"/>
      <c r="E30" s="210"/>
      <c r="F30" s="210"/>
      <c r="G30" s="210"/>
      <c r="H30" s="210"/>
      <c r="I30" s="210"/>
      <c r="J30" s="210"/>
      <c r="K30" s="210"/>
      <c r="L30" s="210"/>
      <c r="M30" s="212"/>
      <c r="N30" s="212"/>
      <c r="O30" s="212"/>
      <c r="P30" s="219"/>
      <c r="Q30" s="212"/>
      <c r="R30" s="219"/>
      <c r="S30" s="212"/>
      <c r="T30" s="212"/>
      <c r="U30" s="210"/>
      <c r="V30" s="210"/>
      <c r="W30" s="214"/>
      <c r="X30" s="219"/>
      <c r="Y30" s="212"/>
      <c r="Z30" s="220"/>
      <c r="AA30" s="219"/>
      <c r="AB30" s="219"/>
      <c r="AC30" s="219"/>
      <c r="AD30" s="219"/>
      <c r="AE30" s="219"/>
      <c r="AF30" s="210"/>
      <c r="AG30" s="212"/>
      <c r="AH30" s="220"/>
      <c r="AI30" s="220"/>
      <c r="AJ30" s="220"/>
      <c r="AK30" s="220"/>
      <c r="AL30" s="212"/>
      <c r="AM30" s="212"/>
      <c r="AN30" s="220"/>
      <c r="AO30" s="212"/>
      <c r="AP30" s="220"/>
      <c r="AQ30" s="220"/>
      <c r="AR30" s="220"/>
      <c r="AS30" s="220"/>
      <c r="AT30" s="220"/>
      <c r="AU30" s="212"/>
      <c r="AV30" s="212"/>
    </row>
    <row r="31" spans="1:48" s="208" customFormat="1" ht="11.25" x14ac:dyDescent="0.2">
      <c r="A31" s="210"/>
      <c r="B31" s="211"/>
      <c r="C31" s="212"/>
      <c r="D31" s="213"/>
      <c r="E31" s="210"/>
      <c r="F31" s="210"/>
      <c r="G31" s="210"/>
      <c r="H31" s="210"/>
      <c r="I31" s="210"/>
      <c r="J31" s="210"/>
      <c r="K31" s="210"/>
      <c r="L31" s="210"/>
      <c r="M31" s="212"/>
      <c r="N31" s="212"/>
      <c r="O31" s="212"/>
      <c r="P31" s="219"/>
      <c r="Q31" s="212"/>
      <c r="R31" s="219"/>
      <c r="S31" s="212"/>
      <c r="T31" s="212"/>
      <c r="U31" s="210"/>
      <c r="V31" s="210"/>
      <c r="W31" s="214"/>
      <c r="X31" s="219"/>
      <c r="Y31" s="212"/>
      <c r="Z31" s="220"/>
      <c r="AA31" s="219"/>
      <c r="AB31" s="219"/>
      <c r="AC31" s="219"/>
      <c r="AD31" s="219"/>
      <c r="AE31" s="219"/>
      <c r="AF31" s="210"/>
      <c r="AG31" s="212"/>
      <c r="AH31" s="220"/>
      <c r="AI31" s="220"/>
      <c r="AJ31" s="220"/>
      <c r="AK31" s="220"/>
      <c r="AL31" s="212"/>
      <c r="AM31" s="212"/>
      <c r="AN31" s="220"/>
      <c r="AO31" s="212"/>
      <c r="AP31" s="220"/>
      <c r="AQ31" s="220"/>
      <c r="AR31" s="220"/>
      <c r="AS31" s="220"/>
      <c r="AT31" s="220"/>
      <c r="AU31" s="212"/>
      <c r="AV31" s="212"/>
    </row>
    <row r="32" spans="1:48" s="208" customFormat="1" ht="11.25" x14ac:dyDescent="0.2">
      <c r="A32" s="210"/>
      <c r="B32" s="211"/>
      <c r="C32" s="212"/>
      <c r="D32" s="213"/>
      <c r="E32" s="210"/>
      <c r="F32" s="210"/>
      <c r="G32" s="210"/>
      <c r="H32" s="210"/>
      <c r="I32" s="210"/>
      <c r="J32" s="210"/>
      <c r="K32" s="210"/>
      <c r="L32" s="210"/>
      <c r="M32" s="212"/>
      <c r="N32" s="212"/>
      <c r="O32" s="212"/>
      <c r="P32" s="219"/>
      <c r="Q32" s="212"/>
      <c r="R32" s="219"/>
      <c r="S32" s="212"/>
      <c r="T32" s="212"/>
      <c r="U32" s="210"/>
      <c r="V32" s="210"/>
      <c r="W32" s="214"/>
      <c r="X32" s="219"/>
      <c r="Y32" s="212"/>
      <c r="Z32" s="220"/>
      <c r="AA32" s="219"/>
      <c r="AB32" s="219"/>
      <c r="AC32" s="219"/>
      <c r="AD32" s="219"/>
      <c r="AE32" s="219"/>
      <c r="AF32" s="210"/>
      <c r="AG32" s="212"/>
      <c r="AH32" s="220"/>
      <c r="AI32" s="220"/>
      <c r="AJ32" s="220"/>
      <c r="AK32" s="220"/>
      <c r="AL32" s="212"/>
      <c r="AM32" s="212"/>
      <c r="AN32" s="220"/>
      <c r="AO32" s="212"/>
      <c r="AP32" s="220"/>
      <c r="AQ32" s="220"/>
      <c r="AR32" s="220"/>
      <c r="AS32" s="220"/>
      <c r="AT32" s="220"/>
      <c r="AU32" s="212"/>
      <c r="AV32" s="212"/>
    </row>
    <row r="33" spans="2:30" x14ac:dyDescent="0.25">
      <c r="B33" s="57" t="s">
        <v>532</v>
      </c>
      <c r="AD33" s="221">
        <f>SUM(AD26:AD32)</f>
        <v>1131.8057220000001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7" zoomScale="90" zoomScaleSheetLayoutView="90" workbookViewId="0">
      <selection activeCell="B26" sqref="B26"/>
    </sheetView>
  </sheetViews>
  <sheetFormatPr defaultRowHeight="15.75" x14ac:dyDescent="0.25"/>
  <cols>
    <col min="1" max="1" width="67.85546875" style="222" customWidth="1"/>
    <col min="2" max="2" width="66.140625" style="222" customWidth="1"/>
    <col min="3" max="3" width="9.140625" style="165" hidden="1" customWidth="1"/>
    <col min="4" max="256" width="8.85546875" style="165"/>
    <col min="257" max="258" width="66.140625" style="165" customWidth="1"/>
    <col min="259" max="512" width="8.85546875" style="165"/>
    <col min="513" max="514" width="66.140625" style="165" customWidth="1"/>
    <col min="515" max="768" width="8.85546875" style="165"/>
    <col min="769" max="770" width="66.140625" style="165" customWidth="1"/>
    <col min="771" max="1024" width="8.85546875" style="165"/>
    <col min="1025" max="1026" width="66.140625" style="165" customWidth="1"/>
    <col min="1027" max="1280" width="8.85546875" style="165"/>
    <col min="1281" max="1282" width="66.140625" style="165" customWidth="1"/>
    <col min="1283" max="1536" width="8.85546875" style="165"/>
    <col min="1537" max="1538" width="66.140625" style="165" customWidth="1"/>
    <col min="1539" max="1792" width="8.85546875" style="165"/>
    <col min="1793" max="1794" width="66.140625" style="165" customWidth="1"/>
    <col min="1795" max="2048" width="8.85546875" style="165"/>
    <col min="2049" max="2050" width="66.140625" style="165" customWidth="1"/>
    <col min="2051" max="2304" width="8.85546875" style="165"/>
    <col min="2305" max="2306" width="66.140625" style="165" customWidth="1"/>
    <col min="2307" max="2560" width="8.85546875" style="165"/>
    <col min="2561" max="2562" width="66.140625" style="165" customWidth="1"/>
    <col min="2563" max="2816" width="8.85546875" style="165"/>
    <col min="2817" max="2818" width="66.140625" style="165" customWidth="1"/>
    <col min="2819" max="3072" width="8.85546875" style="165"/>
    <col min="3073" max="3074" width="66.140625" style="165" customWidth="1"/>
    <col min="3075" max="3328" width="8.85546875" style="165"/>
    <col min="3329" max="3330" width="66.140625" style="165" customWidth="1"/>
    <col min="3331" max="3584" width="8.85546875" style="165"/>
    <col min="3585" max="3586" width="66.140625" style="165" customWidth="1"/>
    <col min="3587" max="3840" width="8.85546875" style="165"/>
    <col min="3841" max="3842" width="66.140625" style="165" customWidth="1"/>
    <col min="3843" max="4096" width="8.85546875" style="165"/>
    <col min="4097" max="4098" width="66.140625" style="165" customWidth="1"/>
    <col min="4099" max="4352" width="8.85546875" style="165"/>
    <col min="4353" max="4354" width="66.140625" style="165" customWidth="1"/>
    <col min="4355" max="4608" width="8.85546875" style="165"/>
    <col min="4609" max="4610" width="66.140625" style="165" customWidth="1"/>
    <col min="4611" max="4864" width="8.85546875" style="165"/>
    <col min="4865" max="4866" width="66.140625" style="165" customWidth="1"/>
    <col min="4867" max="5120" width="8.85546875" style="165"/>
    <col min="5121" max="5122" width="66.140625" style="165" customWidth="1"/>
    <col min="5123" max="5376" width="8.85546875" style="165"/>
    <col min="5377" max="5378" width="66.140625" style="165" customWidth="1"/>
    <col min="5379" max="5632" width="8.85546875" style="165"/>
    <col min="5633" max="5634" width="66.140625" style="165" customWidth="1"/>
    <col min="5635" max="5888" width="8.85546875" style="165"/>
    <col min="5889" max="5890" width="66.140625" style="165" customWidth="1"/>
    <col min="5891" max="6144" width="8.85546875" style="165"/>
    <col min="6145" max="6146" width="66.140625" style="165" customWidth="1"/>
    <col min="6147" max="6400" width="8.85546875" style="165"/>
    <col min="6401" max="6402" width="66.140625" style="165" customWidth="1"/>
    <col min="6403" max="6656" width="8.85546875" style="165"/>
    <col min="6657" max="6658" width="66.140625" style="165" customWidth="1"/>
    <col min="6659" max="6912" width="8.85546875" style="165"/>
    <col min="6913" max="6914" width="66.140625" style="165" customWidth="1"/>
    <col min="6915" max="7168" width="8.85546875" style="165"/>
    <col min="7169" max="7170" width="66.140625" style="165" customWidth="1"/>
    <col min="7171" max="7424" width="8.85546875" style="165"/>
    <col min="7425" max="7426" width="66.140625" style="165" customWidth="1"/>
    <col min="7427" max="7680" width="8.85546875" style="165"/>
    <col min="7681" max="7682" width="66.140625" style="165" customWidth="1"/>
    <col min="7683" max="7936" width="8.85546875" style="165"/>
    <col min="7937" max="7938" width="66.140625" style="165" customWidth="1"/>
    <col min="7939" max="8192" width="8.85546875" style="165"/>
    <col min="8193" max="8194" width="66.140625" style="165" customWidth="1"/>
    <col min="8195" max="8448" width="8.85546875" style="165"/>
    <col min="8449" max="8450" width="66.140625" style="165" customWidth="1"/>
    <col min="8451" max="8704" width="8.85546875" style="165"/>
    <col min="8705" max="8706" width="66.140625" style="165" customWidth="1"/>
    <col min="8707" max="8960" width="8.85546875" style="165"/>
    <col min="8961" max="8962" width="66.140625" style="165" customWidth="1"/>
    <col min="8963" max="9216" width="8.85546875" style="165"/>
    <col min="9217" max="9218" width="66.140625" style="165" customWidth="1"/>
    <col min="9219" max="9472" width="8.85546875" style="165"/>
    <col min="9473" max="9474" width="66.140625" style="165" customWidth="1"/>
    <col min="9475" max="9728" width="8.85546875" style="165"/>
    <col min="9729" max="9730" width="66.140625" style="165" customWidth="1"/>
    <col min="9731" max="9984" width="8.85546875" style="165"/>
    <col min="9985" max="9986" width="66.140625" style="165" customWidth="1"/>
    <col min="9987" max="10240" width="8.85546875" style="165"/>
    <col min="10241" max="10242" width="66.140625" style="165" customWidth="1"/>
    <col min="10243" max="10496" width="8.85546875" style="165"/>
    <col min="10497" max="10498" width="66.140625" style="165" customWidth="1"/>
    <col min="10499" max="10752" width="8.85546875" style="165"/>
    <col min="10753" max="10754" width="66.140625" style="165" customWidth="1"/>
    <col min="10755" max="11008" width="8.85546875" style="165"/>
    <col min="11009" max="11010" width="66.140625" style="165" customWidth="1"/>
    <col min="11011" max="11264" width="8.85546875" style="165"/>
    <col min="11265" max="11266" width="66.140625" style="165" customWidth="1"/>
    <col min="11267" max="11520" width="8.85546875" style="165"/>
    <col min="11521" max="11522" width="66.140625" style="165" customWidth="1"/>
    <col min="11523" max="11776" width="8.85546875" style="165"/>
    <col min="11777" max="11778" width="66.140625" style="165" customWidth="1"/>
    <col min="11779" max="12032" width="8.85546875" style="165"/>
    <col min="12033" max="12034" width="66.140625" style="165" customWidth="1"/>
    <col min="12035" max="12288" width="8.85546875" style="165"/>
    <col min="12289" max="12290" width="66.140625" style="165" customWidth="1"/>
    <col min="12291" max="12544" width="8.85546875" style="165"/>
    <col min="12545" max="12546" width="66.140625" style="165" customWidth="1"/>
    <col min="12547" max="12800" width="8.85546875" style="165"/>
    <col min="12801" max="12802" width="66.140625" style="165" customWidth="1"/>
    <col min="12803" max="13056" width="8.85546875" style="165"/>
    <col min="13057" max="13058" width="66.140625" style="165" customWidth="1"/>
    <col min="13059" max="13312" width="8.85546875" style="165"/>
    <col min="13313" max="13314" width="66.140625" style="165" customWidth="1"/>
    <col min="13315" max="13568" width="8.85546875" style="165"/>
    <col min="13569" max="13570" width="66.140625" style="165" customWidth="1"/>
    <col min="13571" max="13824" width="8.85546875" style="165"/>
    <col min="13825" max="13826" width="66.140625" style="165" customWidth="1"/>
    <col min="13827" max="14080" width="8.85546875" style="165"/>
    <col min="14081" max="14082" width="66.140625" style="165" customWidth="1"/>
    <col min="14083" max="14336" width="8.85546875" style="165"/>
    <col min="14337" max="14338" width="66.140625" style="165" customWidth="1"/>
    <col min="14339" max="14592" width="8.85546875" style="165"/>
    <col min="14593" max="14594" width="66.140625" style="165" customWidth="1"/>
    <col min="14595" max="14848" width="8.85546875" style="165"/>
    <col min="14849" max="14850" width="66.140625" style="165" customWidth="1"/>
    <col min="14851" max="15104" width="8.85546875" style="165"/>
    <col min="15105" max="15106" width="66.140625" style="165" customWidth="1"/>
    <col min="15107" max="15360" width="8.85546875" style="165"/>
    <col min="15361" max="15362" width="66.140625" style="165" customWidth="1"/>
    <col min="15363" max="15616" width="8.85546875" style="165"/>
    <col min="15617" max="15618" width="66.140625" style="165" customWidth="1"/>
    <col min="15619" max="15872" width="8.85546875" style="165"/>
    <col min="15873" max="15874" width="66.140625" style="165" customWidth="1"/>
    <col min="15875" max="16128" width="8.85546875" style="165"/>
    <col min="16129" max="16130" width="66.140625" style="165" customWidth="1"/>
    <col min="16131" max="16384" width="8.85546875" style="165"/>
  </cols>
  <sheetData>
    <row r="1" spans="1:8" ht="18.75" x14ac:dyDescent="0.25">
      <c r="B1" s="3" t="s">
        <v>0</v>
      </c>
    </row>
    <row r="2" spans="1:8" ht="18.75" x14ac:dyDescent="0.3">
      <c r="B2" s="4" t="s">
        <v>1</v>
      </c>
    </row>
    <row r="3" spans="1:8" ht="18.75" x14ac:dyDescent="0.3">
      <c r="B3" s="4" t="s">
        <v>533</v>
      </c>
    </row>
    <row r="4" spans="1:8" x14ac:dyDescent="0.25">
      <c r="B4" s="167"/>
    </row>
    <row r="5" spans="1:8" ht="18.75" x14ac:dyDescent="0.3">
      <c r="A5" s="376" t="str">
        <f>'1. паспорт местоположение'!A5:C5</f>
        <v>Год раскрытия информации: 2025 год</v>
      </c>
      <c r="B5" s="376"/>
      <c r="C5" s="224"/>
      <c r="D5" s="224"/>
      <c r="E5" s="224"/>
      <c r="F5" s="224"/>
      <c r="G5" s="224"/>
      <c r="H5" s="224"/>
    </row>
    <row r="6" spans="1:8" ht="18.75" x14ac:dyDescent="0.3">
      <c r="A6" s="223"/>
      <c r="B6" s="223"/>
      <c r="C6" s="223"/>
      <c r="D6" s="223"/>
      <c r="E6" s="223"/>
      <c r="F6" s="223"/>
      <c r="G6" s="223"/>
      <c r="H6" s="223"/>
    </row>
    <row r="7" spans="1:8" ht="18.75" x14ac:dyDescent="0.25">
      <c r="A7" s="275" t="s">
        <v>4</v>
      </c>
      <c r="B7" s="275"/>
      <c r="C7" s="9"/>
      <c r="D7" s="9"/>
      <c r="E7" s="9"/>
      <c r="F7" s="9"/>
      <c r="G7" s="9"/>
      <c r="H7" s="9"/>
    </row>
    <row r="8" spans="1:8" ht="18.75" x14ac:dyDescent="0.25">
      <c r="A8" s="9"/>
      <c r="B8" s="9"/>
      <c r="C8" s="9"/>
      <c r="D8" s="9"/>
      <c r="E8" s="9"/>
      <c r="F8" s="9"/>
      <c r="G8" s="9"/>
      <c r="H8" s="9"/>
    </row>
    <row r="9" spans="1:8" x14ac:dyDescent="0.25">
      <c r="A9" s="345" t="str">
        <f>'1. паспорт местоположение'!A9:C9</f>
        <v>Акционерное общество "Россети Янтарь" ДЗО  ПАО "Россети"</v>
      </c>
      <c r="B9" s="345"/>
      <c r="C9" s="10"/>
      <c r="D9" s="10"/>
      <c r="E9" s="10"/>
      <c r="F9" s="10"/>
      <c r="G9" s="10"/>
      <c r="H9" s="10"/>
    </row>
    <row r="10" spans="1:8" x14ac:dyDescent="0.25">
      <c r="A10" s="270" t="s">
        <v>6</v>
      </c>
      <c r="B10" s="270"/>
      <c r="C10" s="11"/>
      <c r="D10" s="11"/>
      <c r="E10" s="11"/>
      <c r="F10" s="11"/>
      <c r="G10" s="11"/>
      <c r="H10" s="11"/>
    </row>
    <row r="11" spans="1:8" ht="18.75" x14ac:dyDescent="0.25">
      <c r="A11" s="9"/>
      <c r="B11" s="9"/>
      <c r="C11" s="9"/>
      <c r="D11" s="9"/>
      <c r="E11" s="9"/>
      <c r="F11" s="9"/>
      <c r="G11" s="9"/>
      <c r="H11" s="9"/>
    </row>
    <row r="12" spans="1:8" ht="30.75" customHeight="1" x14ac:dyDescent="0.25">
      <c r="A12" s="345" t="str">
        <f>'1. паспорт местоположение'!A12:C12</f>
        <v>N_181-49</v>
      </c>
      <c r="B12" s="345"/>
      <c r="C12" s="10"/>
      <c r="D12" s="10"/>
      <c r="E12" s="10"/>
      <c r="F12" s="10"/>
      <c r="G12" s="10"/>
      <c r="H12" s="10"/>
    </row>
    <row r="13" spans="1:8" x14ac:dyDescent="0.25">
      <c r="A13" s="270" t="s">
        <v>8</v>
      </c>
      <c r="B13" s="270"/>
      <c r="C13" s="11"/>
      <c r="D13" s="11"/>
      <c r="E13" s="11"/>
      <c r="F13" s="11"/>
      <c r="G13" s="11"/>
      <c r="H13" s="11"/>
    </row>
    <row r="14" spans="1:8" ht="18.75" x14ac:dyDescent="0.25">
      <c r="A14" s="56"/>
      <c r="B14" s="56"/>
      <c r="C14" s="56"/>
      <c r="D14" s="56"/>
      <c r="E14" s="56"/>
      <c r="F14" s="56"/>
      <c r="G14" s="56"/>
      <c r="H14" s="56"/>
    </row>
    <row r="15" spans="1:8" ht="45" customHeight="1" x14ac:dyDescent="0.25">
      <c r="A15" s="271"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1"/>
      <c r="C15" s="10"/>
      <c r="D15" s="10"/>
      <c r="E15" s="10"/>
      <c r="F15" s="10"/>
      <c r="G15" s="10"/>
      <c r="H15" s="10"/>
    </row>
    <row r="16" spans="1:8" x14ac:dyDescent="0.25">
      <c r="A16" s="270" t="s">
        <v>10</v>
      </c>
      <c r="B16" s="270"/>
      <c r="C16" s="11"/>
      <c r="D16" s="11"/>
      <c r="E16" s="11"/>
      <c r="F16" s="11"/>
      <c r="G16" s="11"/>
      <c r="H16" s="11"/>
    </row>
    <row r="17" spans="1:2" x14ac:dyDescent="0.25">
      <c r="B17" s="225"/>
    </row>
    <row r="18" spans="1:2" ht="33.75" customHeight="1" x14ac:dyDescent="0.25">
      <c r="A18" s="371" t="s">
        <v>534</v>
      </c>
      <c r="B18" s="372"/>
    </row>
    <row r="19" spans="1:2" x14ac:dyDescent="0.25">
      <c r="B19" s="167"/>
    </row>
    <row r="20" spans="1:2" x14ac:dyDescent="0.25">
      <c r="B20" s="226"/>
    </row>
    <row r="21" spans="1:2" ht="90" x14ac:dyDescent="0.25">
      <c r="A21" s="227" t="s">
        <v>535</v>
      </c>
      <c r="B21" s="228" t="str">
        <f>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7" t="s">
        <v>536</v>
      </c>
      <c r="B22" s="228" t="str">
        <f>CONCATENATE('1. паспорт местоположение'!C26,", ",'1. паспорт местоположение'!C27)</f>
        <v>Калининградская область, Светловский городской округ</v>
      </c>
    </row>
    <row r="23" spans="1:2" x14ac:dyDescent="0.25">
      <c r="A23" s="227" t="s">
        <v>537</v>
      </c>
      <c r="B23" s="228" t="s">
        <v>538</v>
      </c>
    </row>
    <row r="24" spans="1:2" x14ac:dyDescent="0.25">
      <c r="A24" s="227" t="s">
        <v>539</v>
      </c>
      <c r="B24" s="229">
        <v>0</v>
      </c>
    </row>
    <row r="25" spans="1:2" x14ac:dyDescent="0.25">
      <c r="A25" s="230" t="s">
        <v>540</v>
      </c>
      <c r="B25" s="228">
        <v>2025</v>
      </c>
    </row>
    <row r="26" spans="1:2" x14ac:dyDescent="0.25">
      <c r="A26" s="231" t="s">
        <v>541</v>
      </c>
      <c r="B26" s="232" t="s">
        <v>594</v>
      </c>
    </row>
    <row r="27" spans="1:2" ht="28.5" x14ac:dyDescent="0.25">
      <c r="A27" s="233" t="s">
        <v>542</v>
      </c>
      <c r="B27" s="234">
        <f>'6.2. Паспорт фин осв ввод'!C24</f>
        <v>56.565363640000001</v>
      </c>
    </row>
    <row r="28" spans="1:2" x14ac:dyDescent="0.25">
      <c r="A28" s="235" t="s">
        <v>543</v>
      </c>
      <c r="B28" s="236" t="s">
        <v>544</v>
      </c>
    </row>
    <row r="29" spans="1:2" ht="28.5" x14ac:dyDescent="0.25">
      <c r="A29" s="237" t="s">
        <v>545</v>
      </c>
      <c r="B29" s="234">
        <f>'7. Паспорт отчет о закупке'!AD33/1000</f>
        <v>1.131805722</v>
      </c>
    </row>
    <row r="30" spans="1:2" ht="28.5" x14ac:dyDescent="0.25">
      <c r="A30" s="237" t="s">
        <v>546</v>
      </c>
      <c r="B30" s="234">
        <f>B32+B41+B58</f>
        <v>1.1492699819999999</v>
      </c>
    </row>
    <row r="31" spans="1:2" x14ac:dyDescent="0.25">
      <c r="A31" s="235" t="s">
        <v>547</v>
      </c>
      <c r="B31" s="238"/>
    </row>
    <row r="32" spans="1:2" ht="28.5" x14ac:dyDescent="0.25">
      <c r="A32" s="237" t="s">
        <v>548</v>
      </c>
      <c r="B32" s="234">
        <f>B33+B37</f>
        <v>0</v>
      </c>
    </row>
    <row r="33" spans="1:3" s="239" customFormat="1" ht="30" x14ac:dyDescent="0.25">
      <c r="A33" s="240" t="s">
        <v>549</v>
      </c>
      <c r="B33" s="241"/>
    </row>
    <row r="34" spans="1:3" x14ac:dyDescent="0.25">
      <c r="A34" s="235" t="s">
        <v>550</v>
      </c>
      <c r="B34" s="242">
        <f>B33/$B$27</f>
        <v>0</v>
      </c>
    </row>
    <row r="35" spans="1:3" x14ac:dyDescent="0.25">
      <c r="A35" s="235" t="s">
        <v>551</v>
      </c>
      <c r="B35" s="238"/>
      <c r="C35" s="165">
        <v>1</v>
      </c>
    </row>
    <row r="36" spans="1:3" x14ac:dyDescent="0.25">
      <c r="A36" s="235" t="s">
        <v>552</v>
      </c>
      <c r="B36" s="238"/>
      <c r="C36" s="165">
        <v>2</v>
      </c>
    </row>
    <row r="37" spans="1:3" s="239" customFormat="1" ht="30" x14ac:dyDescent="0.25">
      <c r="A37" s="240" t="s">
        <v>549</v>
      </c>
      <c r="B37" s="241"/>
    </row>
    <row r="38" spans="1:3" x14ac:dyDescent="0.25">
      <c r="A38" s="235" t="s">
        <v>550</v>
      </c>
      <c r="B38" s="242">
        <f>B37/$B$27</f>
        <v>0</v>
      </c>
    </row>
    <row r="39" spans="1:3" x14ac:dyDescent="0.25">
      <c r="A39" s="235" t="s">
        <v>551</v>
      </c>
      <c r="B39" s="238"/>
      <c r="C39" s="165">
        <v>1</v>
      </c>
    </row>
    <row r="40" spans="1:3" x14ac:dyDescent="0.25">
      <c r="A40" s="235" t="s">
        <v>552</v>
      </c>
      <c r="B40" s="238"/>
      <c r="C40" s="165">
        <v>2</v>
      </c>
    </row>
    <row r="41" spans="1:3" ht="28.5" x14ac:dyDescent="0.25">
      <c r="A41" s="237" t="s">
        <v>553</v>
      </c>
      <c r="B41" s="234">
        <f>B42+B46+B50+B54</f>
        <v>0</v>
      </c>
    </row>
    <row r="42" spans="1:3" s="239" customFormat="1" ht="30" x14ac:dyDescent="0.25">
      <c r="A42" s="240" t="s">
        <v>549</v>
      </c>
      <c r="B42" s="241"/>
    </row>
    <row r="43" spans="1:3" x14ac:dyDescent="0.25">
      <c r="A43" s="235" t="s">
        <v>550</v>
      </c>
      <c r="B43" s="242">
        <f>B42/$B$27</f>
        <v>0</v>
      </c>
    </row>
    <row r="44" spans="1:3" x14ac:dyDescent="0.25">
      <c r="A44" s="235" t="s">
        <v>551</v>
      </c>
      <c r="B44" s="238"/>
      <c r="C44" s="165">
        <v>1</v>
      </c>
    </row>
    <row r="45" spans="1:3" x14ac:dyDescent="0.25">
      <c r="A45" s="235" t="s">
        <v>552</v>
      </c>
      <c r="B45" s="238"/>
      <c r="C45" s="165">
        <v>2</v>
      </c>
    </row>
    <row r="46" spans="1:3" s="239" customFormat="1" ht="30" x14ac:dyDescent="0.25">
      <c r="A46" s="240" t="s">
        <v>549</v>
      </c>
      <c r="B46" s="241"/>
    </row>
    <row r="47" spans="1:3" x14ac:dyDescent="0.25">
      <c r="A47" s="235" t="s">
        <v>550</v>
      </c>
      <c r="B47" s="242">
        <f>B46/$B$27</f>
        <v>0</v>
      </c>
    </row>
    <row r="48" spans="1:3" x14ac:dyDescent="0.25">
      <c r="A48" s="235" t="s">
        <v>551</v>
      </c>
      <c r="B48" s="238"/>
      <c r="C48" s="165">
        <v>1</v>
      </c>
    </row>
    <row r="49" spans="1:3" x14ac:dyDescent="0.25">
      <c r="A49" s="235" t="s">
        <v>552</v>
      </c>
      <c r="B49" s="238"/>
      <c r="C49" s="165">
        <v>2</v>
      </c>
    </row>
    <row r="50" spans="1:3" s="239" customFormat="1" ht="30" x14ac:dyDescent="0.25">
      <c r="A50" s="240" t="s">
        <v>549</v>
      </c>
      <c r="B50" s="241"/>
    </row>
    <row r="51" spans="1:3" x14ac:dyDescent="0.25">
      <c r="A51" s="235" t="s">
        <v>550</v>
      </c>
      <c r="B51" s="242">
        <f>B50/$B$27</f>
        <v>0</v>
      </c>
    </row>
    <row r="52" spans="1:3" x14ac:dyDescent="0.25">
      <c r="A52" s="235" t="s">
        <v>551</v>
      </c>
      <c r="B52" s="238"/>
      <c r="C52" s="165">
        <v>1</v>
      </c>
    </row>
    <row r="53" spans="1:3" x14ac:dyDescent="0.25">
      <c r="A53" s="235" t="s">
        <v>552</v>
      </c>
      <c r="B53" s="238"/>
      <c r="C53" s="165">
        <v>2</v>
      </c>
    </row>
    <row r="54" spans="1:3" s="239" customFormat="1" ht="30" x14ac:dyDescent="0.25">
      <c r="A54" s="240" t="s">
        <v>549</v>
      </c>
      <c r="B54" s="241"/>
    </row>
    <row r="55" spans="1:3" x14ac:dyDescent="0.25">
      <c r="A55" s="235" t="s">
        <v>550</v>
      </c>
      <c r="B55" s="242">
        <f>B54/$B$27</f>
        <v>0</v>
      </c>
    </row>
    <row r="56" spans="1:3" x14ac:dyDescent="0.25">
      <c r="A56" s="235" t="s">
        <v>551</v>
      </c>
      <c r="B56" s="238"/>
      <c r="C56" s="165">
        <v>1</v>
      </c>
    </row>
    <row r="57" spans="1:3" x14ac:dyDescent="0.25">
      <c r="A57" s="235" t="s">
        <v>552</v>
      </c>
      <c r="B57" s="238"/>
      <c r="C57" s="165">
        <v>2</v>
      </c>
    </row>
    <row r="58" spans="1:3" ht="28.5" x14ac:dyDescent="0.25">
      <c r="A58" s="237" t="s">
        <v>554</v>
      </c>
      <c r="B58" s="234">
        <f>B59+B63+B67+B71</f>
        <v>1.1492699819999999</v>
      </c>
    </row>
    <row r="59" spans="1:3" s="239" customFormat="1" ht="45" x14ac:dyDescent="0.25">
      <c r="A59" s="243" t="s">
        <v>588</v>
      </c>
      <c r="B59" s="244">
        <v>1.131805722</v>
      </c>
    </row>
    <row r="60" spans="1:3" x14ac:dyDescent="0.25">
      <c r="A60" s="235" t="s">
        <v>550</v>
      </c>
      <c r="B60" s="242">
        <f>B59/$B$27</f>
        <v>2.0008811915418281E-2</v>
      </c>
    </row>
    <row r="61" spans="1:3" x14ac:dyDescent="0.25">
      <c r="A61" s="235" t="s">
        <v>551</v>
      </c>
      <c r="B61" s="234">
        <v>1.131805722</v>
      </c>
      <c r="C61" s="165">
        <v>1</v>
      </c>
    </row>
    <row r="62" spans="1:3" ht="16.5" thickBot="1" x14ac:dyDescent="0.3">
      <c r="A62" s="235" t="s">
        <v>552</v>
      </c>
      <c r="B62" s="234">
        <v>1.131805722</v>
      </c>
      <c r="C62" s="165">
        <v>2</v>
      </c>
    </row>
    <row r="63" spans="1:3" s="239" customFormat="1" ht="30.75" thickBot="1" x14ac:dyDescent="0.3">
      <c r="A63" s="377" t="s">
        <v>591</v>
      </c>
      <c r="B63" s="378">
        <v>1.7464259999999999E-2</v>
      </c>
    </row>
    <row r="64" spans="1:3" ht="16.5" thickBot="1" x14ac:dyDescent="0.3">
      <c r="A64" s="379" t="s">
        <v>550</v>
      </c>
      <c r="B64" s="380">
        <f>B63/$B$25</f>
        <v>8.6243259259259261E-6</v>
      </c>
    </row>
    <row r="65" spans="1:3" ht="16.5" thickBot="1" x14ac:dyDescent="0.3">
      <c r="A65" s="379" t="s">
        <v>592</v>
      </c>
      <c r="B65" s="381">
        <f>B63</f>
        <v>1.7464259999999999E-2</v>
      </c>
      <c r="C65" s="165">
        <v>1</v>
      </c>
    </row>
    <row r="66" spans="1:3" ht="16.5" thickBot="1" x14ac:dyDescent="0.3">
      <c r="A66" s="379" t="s">
        <v>593</v>
      </c>
      <c r="B66" s="381">
        <f>B63</f>
        <v>1.7464259999999999E-2</v>
      </c>
      <c r="C66" s="165">
        <v>2</v>
      </c>
    </row>
    <row r="67" spans="1:3" s="239" customFormat="1" ht="16.5" thickBot="1" x14ac:dyDescent="0.3">
      <c r="A67" s="240" t="s">
        <v>549</v>
      </c>
      <c r="B67" s="241"/>
    </row>
    <row r="68" spans="1:3" x14ac:dyDescent="0.25">
      <c r="A68" s="235" t="s">
        <v>550</v>
      </c>
      <c r="B68" s="242">
        <f>B67/$B$27</f>
        <v>0</v>
      </c>
    </row>
    <row r="69" spans="1:3" x14ac:dyDescent="0.25">
      <c r="A69" s="235" t="s">
        <v>551</v>
      </c>
      <c r="B69" s="238"/>
      <c r="C69" s="165">
        <v>1</v>
      </c>
    </row>
    <row r="70" spans="1:3" x14ac:dyDescent="0.25">
      <c r="A70" s="235" t="s">
        <v>552</v>
      </c>
      <c r="B70" s="238"/>
      <c r="C70" s="165">
        <v>2</v>
      </c>
    </row>
    <row r="71" spans="1:3" s="239" customFormat="1" ht="30" x14ac:dyDescent="0.25">
      <c r="A71" s="240" t="s">
        <v>549</v>
      </c>
      <c r="B71" s="241"/>
    </row>
    <row r="72" spans="1:3" x14ac:dyDescent="0.25">
      <c r="A72" s="235" t="s">
        <v>550</v>
      </c>
      <c r="B72" s="242">
        <f>B71/$B$27</f>
        <v>0</v>
      </c>
    </row>
    <row r="73" spans="1:3" x14ac:dyDescent="0.25">
      <c r="A73" s="235" t="s">
        <v>551</v>
      </c>
      <c r="B73" s="238"/>
      <c r="C73" s="165">
        <v>1</v>
      </c>
    </row>
    <row r="74" spans="1:3" x14ac:dyDescent="0.25">
      <c r="A74" s="235" t="s">
        <v>552</v>
      </c>
      <c r="B74" s="238"/>
      <c r="C74" s="165">
        <v>2</v>
      </c>
    </row>
    <row r="75" spans="1:3" ht="28.5" x14ac:dyDescent="0.25">
      <c r="A75" s="245" t="s">
        <v>555</v>
      </c>
      <c r="B75" s="242">
        <f>B30/B27</f>
        <v>2.0317556682112402E-2</v>
      </c>
    </row>
    <row r="76" spans="1:3" x14ac:dyDescent="0.25">
      <c r="A76" s="246" t="s">
        <v>547</v>
      </c>
      <c r="B76" s="247"/>
    </row>
    <row r="77" spans="1:3" x14ac:dyDescent="0.25">
      <c r="A77" s="246" t="s">
        <v>556</v>
      </c>
      <c r="B77" s="247"/>
    </row>
    <row r="78" spans="1:3" x14ac:dyDescent="0.25">
      <c r="A78" s="246" t="s">
        <v>557</v>
      </c>
      <c r="B78" s="247"/>
    </row>
    <row r="79" spans="1:3" x14ac:dyDescent="0.25">
      <c r="A79" s="246" t="s">
        <v>558</v>
      </c>
      <c r="B79" s="248">
        <f>B60</f>
        <v>2.0008811915418281E-2</v>
      </c>
    </row>
    <row r="80" spans="1:3" x14ac:dyDescent="0.25">
      <c r="A80" s="230" t="s">
        <v>559</v>
      </c>
      <c r="B80" s="248">
        <f>B81/$B$27</f>
        <v>2.0317556682112402E-2</v>
      </c>
    </row>
    <row r="81" spans="1:3" x14ac:dyDescent="0.25">
      <c r="A81" s="230" t="s">
        <v>560</v>
      </c>
      <c r="B81" s="249">
        <f>SUMIF(C33:C74, 1,B33:B74)</f>
        <v>1.1492699819999999</v>
      </c>
      <c r="C81" s="250">
        <f>'6.2. Паспорт фин осв ввод'!D24-'6.2. Паспорт фин осв ввод'!F24</f>
        <v>-56.565363640000001</v>
      </c>
    </row>
    <row r="82" spans="1:3" x14ac:dyDescent="0.25">
      <c r="A82" s="230" t="s">
        <v>561</v>
      </c>
      <c r="B82" s="248">
        <f>B83/$B$27</f>
        <v>2.0317556682112402E-2</v>
      </c>
    </row>
    <row r="83" spans="1:3" x14ac:dyDescent="0.25">
      <c r="A83" s="231" t="s">
        <v>562</v>
      </c>
      <c r="B83" s="249">
        <f>SUMIF(C35:C76, 2,B35:B76)</f>
        <v>1.1492699819999999</v>
      </c>
      <c r="C83" s="250">
        <f>'6.2. Паспорт фин осв ввод'!D30-'6.2. Паспорт фин осв ввод'!F30</f>
        <v>-47.137803030000001</v>
      </c>
    </row>
    <row r="84" spans="1:3" ht="30" x14ac:dyDescent="0.25">
      <c r="A84" s="245" t="s">
        <v>563</v>
      </c>
      <c r="B84" s="246" t="s">
        <v>564</v>
      </c>
    </row>
    <row r="85" spans="1:3" x14ac:dyDescent="0.25">
      <c r="A85" s="251" t="s">
        <v>565</v>
      </c>
      <c r="B85" s="251" t="s">
        <v>522</v>
      </c>
    </row>
    <row r="86" spans="1:3" ht="30" x14ac:dyDescent="0.25">
      <c r="A86" s="251" t="s">
        <v>566</v>
      </c>
      <c r="B86" s="251" t="s">
        <v>589</v>
      </c>
    </row>
    <row r="87" spans="1:3" x14ac:dyDescent="0.25">
      <c r="A87" s="251" t="s">
        <v>567</v>
      </c>
      <c r="B87" s="251"/>
    </row>
    <row r="88" spans="1:3" x14ac:dyDescent="0.25">
      <c r="A88" s="251" t="s">
        <v>568</v>
      </c>
      <c r="B88" s="251"/>
    </row>
    <row r="89" spans="1:3" x14ac:dyDescent="0.25">
      <c r="A89" s="252" t="s">
        <v>569</v>
      </c>
      <c r="B89" s="252"/>
    </row>
    <row r="90" spans="1:3" ht="30" x14ac:dyDescent="0.25">
      <c r="A90" s="246" t="s">
        <v>570</v>
      </c>
      <c r="B90" s="253" t="s">
        <v>23</v>
      </c>
    </row>
    <row r="91" spans="1:3" ht="28.5" x14ac:dyDescent="0.25">
      <c r="A91" s="230" t="s">
        <v>571</v>
      </c>
      <c r="B91" s="254">
        <v>5</v>
      </c>
    </row>
    <row r="92" spans="1:3" x14ac:dyDescent="0.25">
      <c r="A92" s="246" t="s">
        <v>547</v>
      </c>
      <c r="B92" s="255"/>
    </row>
    <row r="93" spans="1:3" x14ac:dyDescent="0.25">
      <c r="A93" s="246" t="s">
        <v>572</v>
      </c>
      <c r="B93" s="254">
        <v>0</v>
      </c>
    </row>
    <row r="94" spans="1:3" x14ac:dyDescent="0.25">
      <c r="A94" s="246" t="s">
        <v>573</v>
      </c>
      <c r="B94" s="254">
        <v>3</v>
      </c>
    </row>
    <row r="95" spans="1:3" x14ac:dyDescent="0.25">
      <c r="A95" s="256" t="s">
        <v>574</v>
      </c>
      <c r="B95" s="257" t="s">
        <v>575</v>
      </c>
    </row>
    <row r="96" spans="1:3" x14ac:dyDescent="0.25">
      <c r="A96" s="230" t="s">
        <v>576</v>
      </c>
      <c r="B96" s="258"/>
    </row>
    <row r="97" spans="1:2" x14ac:dyDescent="0.25">
      <c r="A97" s="251" t="s">
        <v>577</v>
      </c>
      <c r="B97" s="257" t="str">
        <f>'6.1. Паспорт сетевой график'!H43</f>
        <v>не требуется</v>
      </c>
    </row>
    <row r="98" spans="1:2" x14ac:dyDescent="0.25">
      <c r="A98" s="251" t="s">
        <v>578</v>
      </c>
      <c r="B98" s="259" t="s">
        <v>59</v>
      </c>
    </row>
    <row r="99" spans="1:2" x14ac:dyDescent="0.25">
      <c r="A99" s="251" t="s">
        <v>579</v>
      </c>
      <c r="B99" s="259" t="s">
        <v>59</v>
      </c>
    </row>
    <row r="100" spans="1:2" ht="28.5" x14ac:dyDescent="0.25">
      <c r="A100" s="260" t="s">
        <v>580</v>
      </c>
      <c r="B100" s="261" t="s">
        <v>581</v>
      </c>
    </row>
    <row r="101" spans="1:2" ht="28.5" x14ac:dyDescent="0.25">
      <c r="A101" s="245" t="s">
        <v>582</v>
      </c>
      <c r="B101" s="373" t="s">
        <v>59</v>
      </c>
    </row>
    <row r="102" spans="1:2" x14ac:dyDescent="0.25">
      <c r="A102" s="251" t="s">
        <v>583</v>
      </c>
      <c r="B102" s="374"/>
    </row>
    <row r="103" spans="1:2" x14ac:dyDescent="0.25">
      <c r="A103" s="251" t="s">
        <v>584</v>
      </c>
      <c r="B103" s="374"/>
    </row>
    <row r="104" spans="1:2" x14ac:dyDescent="0.25">
      <c r="A104" s="251" t="s">
        <v>585</v>
      </c>
      <c r="B104" s="374"/>
    </row>
    <row r="105" spans="1:2" x14ac:dyDescent="0.25">
      <c r="A105" s="251" t="s">
        <v>586</v>
      </c>
      <c r="B105" s="374"/>
    </row>
    <row r="106" spans="1:2" x14ac:dyDescent="0.25">
      <c r="A106" s="262" t="s">
        <v>587</v>
      </c>
      <c r="B106" s="375"/>
    </row>
    <row r="109" spans="1:2" x14ac:dyDescent="0.25">
      <c r="A109" s="263"/>
      <c r="B109" s="264"/>
    </row>
    <row r="110" spans="1:2" x14ac:dyDescent="0.25">
      <c r="B110" s="265"/>
    </row>
    <row r="111" spans="1:2" x14ac:dyDescent="0.25">
      <c r="B111" s="266"/>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row>
    <row r="5" spans="1:28" s="2" customFormat="1" ht="15.75" x14ac:dyDescent="0.2">
      <c r="A5" s="5"/>
    </row>
    <row r="6" spans="1:28" s="2" customFormat="1" ht="18.75" x14ac:dyDescent="0.2">
      <c r="A6" s="275" t="s">
        <v>4</v>
      </c>
      <c r="B6" s="275"/>
      <c r="C6" s="275"/>
      <c r="D6" s="275"/>
      <c r="E6" s="275"/>
      <c r="F6" s="275"/>
      <c r="G6" s="275"/>
      <c r="H6" s="275"/>
      <c r="I6" s="275"/>
      <c r="J6" s="275"/>
      <c r="K6" s="275"/>
      <c r="L6" s="275"/>
      <c r="M6" s="275"/>
      <c r="N6" s="275"/>
      <c r="O6" s="275"/>
      <c r="P6" s="275"/>
      <c r="Q6" s="275"/>
      <c r="R6" s="275"/>
      <c r="S6" s="275"/>
      <c r="T6" s="9"/>
      <c r="U6" s="9"/>
      <c r="V6" s="9"/>
      <c r="W6" s="9"/>
      <c r="X6" s="9"/>
      <c r="Y6" s="9"/>
      <c r="Z6" s="9"/>
      <c r="AA6" s="9"/>
      <c r="AB6" s="9"/>
    </row>
    <row r="7" spans="1:28" s="2" customFormat="1" ht="18.75" x14ac:dyDescent="0.2">
      <c r="A7" s="275"/>
      <c r="B7" s="275"/>
      <c r="C7" s="275"/>
      <c r="D7" s="275"/>
      <c r="E7" s="275"/>
      <c r="F7" s="275"/>
      <c r="G7" s="275"/>
      <c r="H7" s="275"/>
      <c r="I7" s="275"/>
      <c r="J7" s="275"/>
      <c r="K7" s="275"/>
      <c r="L7" s="275"/>
      <c r="M7" s="275"/>
      <c r="N7" s="275"/>
      <c r="O7" s="275"/>
      <c r="P7" s="275"/>
      <c r="Q7" s="275"/>
      <c r="R7" s="275"/>
      <c r="S7" s="275"/>
      <c r="T7" s="9"/>
      <c r="U7" s="9"/>
      <c r="V7" s="9"/>
      <c r="W7" s="9"/>
      <c r="X7" s="9"/>
      <c r="Y7" s="9"/>
      <c r="Z7" s="9"/>
      <c r="AA7" s="9"/>
      <c r="AB7" s="9"/>
    </row>
    <row r="8" spans="1:28" s="2" customFormat="1" ht="18.75" x14ac:dyDescent="0.2">
      <c r="A8" s="283" t="str">
        <f>'1. паспорт местоположение'!A9:C9</f>
        <v>Акционерное общество "Россети Янтарь" ДЗО  ПАО "Россети"</v>
      </c>
      <c r="B8" s="283"/>
      <c r="C8" s="283"/>
      <c r="D8" s="283"/>
      <c r="E8" s="283"/>
      <c r="F8" s="283"/>
      <c r="G8" s="283"/>
      <c r="H8" s="283"/>
      <c r="I8" s="283"/>
      <c r="J8" s="283"/>
      <c r="K8" s="283"/>
      <c r="L8" s="283"/>
      <c r="M8" s="283"/>
      <c r="N8" s="283"/>
      <c r="O8" s="283"/>
      <c r="P8" s="283"/>
      <c r="Q8" s="283"/>
      <c r="R8" s="283"/>
      <c r="S8" s="283"/>
      <c r="T8" s="9"/>
      <c r="U8" s="9"/>
      <c r="V8" s="9"/>
      <c r="W8" s="9"/>
      <c r="X8" s="9"/>
      <c r="Y8" s="9"/>
      <c r="Z8" s="9"/>
      <c r="AA8" s="9"/>
      <c r="AB8" s="9"/>
    </row>
    <row r="9" spans="1:28" s="2" customFormat="1" ht="18.75" x14ac:dyDescent="0.2">
      <c r="A9" s="270" t="s">
        <v>6</v>
      </c>
      <c r="B9" s="270"/>
      <c r="C9" s="270"/>
      <c r="D9" s="270"/>
      <c r="E9" s="270"/>
      <c r="F9" s="270"/>
      <c r="G9" s="270"/>
      <c r="H9" s="270"/>
      <c r="I9" s="270"/>
      <c r="J9" s="270"/>
      <c r="K9" s="270"/>
      <c r="L9" s="270"/>
      <c r="M9" s="270"/>
      <c r="N9" s="270"/>
      <c r="O9" s="270"/>
      <c r="P9" s="270"/>
      <c r="Q9" s="270"/>
      <c r="R9" s="270"/>
      <c r="S9" s="270"/>
      <c r="T9" s="9"/>
      <c r="U9" s="9"/>
      <c r="V9" s="9"/>
      <c r="W9" s="9"/>
      <c r="X9" s="9"/>
      <c r="Y9" s="9"/>
      <c r="Z9" s="9"/>
      <c r="AA9" s="9"/>
      <c r="AB9" s="9"/>
    </row>
    <row r="10" spans="1:28" s="2" customFormat="1" ht="18.75" x14ac:dyDescent="0.2">
      <c r="A10" s="275"/>
      <c r="B10" s="275"/>
      <c r="C10" s="275"/>
      <c r="D10" s="275"/>
      <c r="E10" s="275"/>
      <c r="F10" s="275"/>
      <c r="G10" s="275"/>
      <c r="H10" s="275"/>
      <c r="I10" s="275"/>
      <c r="J10" s="275"/>
      <c r="K10" s="275"/>
      <c r="L10" s="275"/>
      <c r="M10" s="275"/>
      <c r="N10" s="275"/>
      <c r="O10" s="275"/>
      <c r="P10" s="275"/>
      <c r="Q10" s="275"/>
      <c r="R10" s="275"/>
      <c r="S10" s="275"/>
      <c r="T10" s="9"/>
      <c r="U10" s="9"/>
      <c r="V10" s="9"/>
      <c r="W10" s="9"/>
      <c r="X10" s="9"/>
      <c r="Y10" s="9"/>
      <c r="Z10" s="9"/>
      <c r="AA10" s="9"/>
      <c r="AB10" s="9"/>
    </row>
    <row r="11" spans="1:28" s="2" customFormat="1" ht="18.75" x14ac:dyDescent="0.2">
      <c r="A11" s="283" t="str">
        <f>'1. паспорт местоположение'!A12:C12</f>
        <v>N_181-49</v>
      </c>
      <c r="B11" s="283"/>
      <c r="C11" s="283"/>
      <c r="D11" s="283"/>
      <c r="E11" s="283"/>
      <c r="F11" s="283"/>
      <c r="G11" s="283"/>
      <c r="H11" s="283"/>
      <c r="I11" s="283"/>
      <c r="J11" s="283"/>
      <c r="K11" s="283"/>
      <c r="L11" s="283"/>
      <c r="M11" s="283"/>
      <c r="N11" s="283"/>
      <c r="O11" s="283"/>
      <c r="P11" s="283"/>
      <c r="Q11" s="283"/>
      <c r="R11" s="283"/>
      <c r="S11" s="283"/>
      <c r="T11" s="9"/>
      <c r="U11" s="9"/>
      <c r="V11" s="9"/>
      <c r="W11" s="9"/>
      <c r="X11" s="9"/>
      <c r="Y11" s="9"/>
      <c r="Z11" s="9"/>
      <c r="AA11" s="9"/>
      <c r="AB11" s="9"/>
    </row>
    <row r="12" spans="1:28" s="2" customFormat="1" ht="18.75" x14ac:dyDescent="0.2">
      <c r="A12" s="270" t="s">
        <v>8</v>
      </c>
      <c r="B12" s="270"/>
      <c r="C12" s="270"/>
      <c r="D12" s="270"/>
      <c r="E12" s="270"/>
      <c r="F12" s="270"/>
      <c r="G12" s="270"/>
      <c r="H12" s="270"/>
      <c r="I12" s="270"/>
      <c r="J12" s="270"/>
      <c r="K12" s="270"/>
      <c r="L12" s="270"/>
      <c r="M12" s="270"/>
      <c r="N12" s="270"/>
      <c r="O12" s="270"/>
      <c r="P12" s="270"/>
      <c r="Q12" s="270"/>
      <c r="R12" s="270"/>
      <c r="S12" s="270"/>
      <c r="T12" s="9"/>
      <c r="U12" s="9"/>
      <c r="V12" s="9"/>
      <c r="W12" s="9"/>
      <c r="X12" s="9"/>
      <c r="Y12" s="9"/>
      <c r="Z12" s="9"/>
      <c r="AA12" s="9"/>
      <c r="AB12" s="9"/>
    </row>
    <row r="13" spans="1:28" s="2"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2"/>
      <c r="U13" s="12"/>
      <c r="V13" s="12"/>
      <c r="W13" s="12"/>
      <c r="X13" s="12"/>
      <c r="Y13" s="12"/>
      <c r="Z13" s="12"/>
      <c r="AA13" s="12"/>
      <c r="AB13" s="12"/>
    </row>
    <row r="14" spans="1:28" s="13" customFormat="1" ht="12" x14ac:dyDescent="0.2">
      <c r="A14"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3"/>
      <c r="C14" s="283"/>
      <c r="D14" s="283"/>
      <c r="E14" s="283"/>
      <c r="F14" s="283"/>
      <c r="G14" s="283"/>
      <c r="H14" s="283"/>
      <c r="I14" s="283"/>
      <c r="J14" s="283"/>
      <c r="K14" s="283"/>
      <c r="L14" s="283"/>
      <c r="M14" s="283"/>
      <c r="N14" s="283"/>
      <c r="O14" s="283"/>
      <c r="P14" s="283"/>
      <c r="Q14" s="283"/>
      <c r="R14" s="283"/>
      <c r="S14" s="283"/>
      <c r="T14" s="10"/>
      <c r="U14" s="10"/>
      <c r="V14" s="10"/>
      <c r="W14" s="10"/>
      <c r="X14" s="10"/>
      <c r="Y14" s="10"/>
      <c r="Z14" s="10"/>
      <c r="AA14" s="10"/>
      <c r="AB14" s="10"/>
    </row>
    <row r="15" spans="1:28" s="13" customFormat="1" ht="15" customHeight="1" x14ac:dyDescent="0.2">
      <c r="A15" s="270" t="s">
        <v>10</v>
      </c>
      <c r="B15" s="270"/>
      <c r="C15" s="270"/>
      <c r="D15" s="270"/>
      <c r="E15" s="270"/>
      <c r="F15" s="270"/>
      <c r="G15" s="270"/>
      <c r="H15" s="270"/>
      <c r="I15" s="270"/>
      <c r="J15" s="270"/>
      <c r="K15" s="270"/>
      <c r="L15" s="270"/>
      <c r="M15" s="270"/>
      <c r="N15" s="270"/>
      <c r="O15" s="270"/>
      <c r="P15" s="270"/>
      <c r="Q15" s="270"/>
      <c r="R15" s="270"/>
      <c r="S15" s="270"/>
      <c r="T15" s="11"/>
      <c r="U15" s="11"/>
      <c r="V15" s="11"/>
      <c r="W15" s="11"/>
      <c r="X15" s="11"/>
      <c r="Y15" s="11"/>
      <c r="Z15" s="11"/>
      <c r="AA15" s="11"/>
      <c r="AB15" s="11"/>
    </row>
    <row r="16" spans="1:28" s="1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12"/>
      <c r="U16" s="12"/>
      <c r="V16" s="12"/>
      <c r="W16" s="12"/>
      <c r="X16" s="12"/>
      <c r="Y16" s="12"/>
    </row>
    <row r="17" spans="1:28" s="13" customFormat="1" ht="45.75" customHeight="1" x14ac:dyDescent="0.2">
      <c r="A17" s="272" t="s">
        <v>75</v>
      </c>
      <c r="B17" s="272"/>
      <c r="C17" s="272"/>
      <c r="D17" s="272"/>
      <c r="E17" s="272"/>
      <c r="F17" s="272"/>
      <c r="G17" s="272"/>
      <c r="H17" s="272"/>
      <c r="I17" s="272"/>
      <c r="J17" s="272"/>
      <c r="K17" s="272"/>
      <c r="L17" s="272"/>
      <c r="M17" s="272"/>
      <c r="N17" s="272"/>
      <c r="O17" s="272"/>
      <c r="P17" s="272"/>
      <c r="Q17" s="272"/>
      <c r="R17" s="272"/>
      <c r="S17" s="272"/>
      <c r="T17" s="14"/>
      <c r="U17" s="14"/>
      <c r="V17" s="14"/>
      <c r="W17" s="14"/>
      <c r="X17" s="14"/>
      <c r="Y17" s="14"/>
      <c r="Z17" s="14"/>
      <c r="AA17" s="14"/>
      <c r="AB17" s="14"/>
    </row>
    <row r="18" spans="1:28" s="1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12"/>
      <c r="U18" s="12"/>
      <c r="V18" s="12"/>
      <c r="W18" s="12"/>
      <c r="X18" s="12"/>
      <c r="Y18" s="12"/>
    </row>
    <row r="19" spans="1:28" s="13" customFormat="1" ht="54" customHeight="1" x14ac:dyDescent="0.2">
      <c r="A19" s="278" t="s">
        <v>12</v>
      </c>
      <c r="B19" s="278" t="s">
        <v>76</v>
      </c>
      <c r="C19" s="281" t="s">
        <v>77</v>
      </c>
      <c r="D19" s="278" t="s">
        <v>78</v>
      </c>
      <c r="E19" s="278" t="s">
        <v>79</v>
      </c>
      <c r="F19" s="278" t="s">
        <v>80</v>
      </c>
      <c r="G19" s="278" t="s">
        <v>81</v>
      </c>
      <c r="H19" s="278" t="s">
        <v>82</v>
      </c>
      <c r="I19" s="278" t="s">
        <v>83</v>
      </c>
      <c r="J19" s="278" t="s">
        <v>84</v>
      </c>
      <c r="K19" s="278" t="s">
        <v>85</v>
      </c>
      <c r="L19" s="278" t="s">
        <v>86</v>
      </c>
      <c r="M19" s="278" t="s">
        <v>87</v>
      </c>
      <c r="N19" s="278" t="s">
        <v>88</v>
      </c>
      <c r="O19" s="278" t="s">
        <v>89</v>
      </c>
      <c r="P19" s="278" t="s">
        <v>90</v>
      </c>
      <c r="Q19" s="278" t="s">
        <v>91</v>
      </c>
      <c r="R19" s="278"/>
      <c r="S19" s="277" t="s">
        <v>92</v>
      </c>
      <c r="T19" s="12"/>
      <c r="U19" s="12"/>
      <c r="V19" s="12"/>
      <c r="W19" s="12"/>
      <c r="X19" s="12"/>
      <c r="Y19" s="12"/>
    </row>
    <row r="20" spans="1:28" s="13" customFormat="1" ht="180.75" customHeight="1" x14ac:dyDescent="0.2">
      <c r="A20" s="278"/>
      <c r="B20" s="278"/>
      <c r="C20" s="282"/>
      <c r="D20" s="278"/>
      <c r="E20" s="278"/>
      <c r="F20" s="278"/>
      <c r="G20" s="278"/>
      <c r="H20" s="278"/>
      <c r="I20" s="278"/>
      <c r="J20" s="278"/>
      <c r="K20" s="278"/>
      <c r="L20" s="278"/>
      <c r="M20" s="278"/>
      <c r="N20" s="278"/>
      <c r="O20" s="278"/>
      <c r="P20" s="278"/>
      <c r="Q20" s="24" t="s">
        <v>93</v>
      </c>
      <c r="R20" s="25" t="s">
        <v>94</v>
      </c>
      <c r="S20" s="277"/>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A25" sqref="A25:T25"/>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4" t="str">
        <f>'1. паспорт местоположение'!A5:C5</f>
        <v>Год раскрытия информации: 2025 год</v>
      </c>
      <c r="B6" s="274"/>
      <c r="C6" s="274"/>
      <c r="D6" s="274"/>
      <c r="E6" s="274"/>
      <c r="F6" s="274"/>
      <c r="G6" s="274"/>
      <c r="H6" s="274"/>
      <c r="I6" s="274"/>
      <c r="J6" s="274"/>
      <c r="K6" s="274"/>
      <c r="L6" s="274"/>
      <c r="M6" s="274"/>
      <c r="N6" s="274"/>
      <c r="O6" s="274"/>
      <c r="P6" s="274"/>
      <c r="Q6" s="274"/>
      <c r="R6" s="274"/>
      <c r="S6" s="274"/>
      <c r="T6" s="274"/>
    </row>
    <row r="7" spans="1:20" s="2" customFormat="1" x14ac:dyDescent="0.2">
      <c r="A7" s="5"/>
    </row>
    <row r="8" spans="1:20" s="2" customFormat="1" ht="18.75" x14ac:dyDescent="0.2">
      <c r="A8" s="275" t="s">
        <v>4</v>
      </c>
      <c r="B8" s="275"/>
      <c r="C8" s="275"/>
      <c r="D8" s="275"/>
      <c r="E8" s="275"/>
      <c r="F8" s="275"/>
      <c r="G8" s="275"/>
      <c r="H8" s="275"/>
      <c r="I8" s="275"/>
      <c r="J8" s="275"/>
      <c r="K8" s="275"/>
      <c r="L8" s="275"/>
      <c r="M8" s="275"/>
      <c r="N8" s="275"/>
      <c r="O8" s="275"/>
      <c r="P8" s="275"/>
      <c r="Q8" s="275"/>
      <c r="R8" s="275"/>
      <c r="S8" s="275"/>
      <c r="T8" s="275"/>
    </row>
    <row r="9" spans="1:20" s="2"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2" customFormat="1" ht="18.75" customHeight="1" x14ac:dyDescent="0.2">
      <c r="A10" s="283" t="str">
        <f>'1. паспорт местоположение'!A9:C9</f>
        <v>Акционерное общество "Россети Янтарь" ДЗО  ПАО "Россети"</v>
      </c>
      <c r="B10" s="283"/>
      <c r="C10" s="283"/>
      <c r="D10" s="283"/>
      <c r="E10" s="283"/>
      <c r="F10" s="283"/>
      <c r="G10" s="283"/>
      <c r="H10" s="283"/>
      <c r="I10" s="283"/>
      <c r="J10" s="283"/>
      <c r="K10" s="283"/>
      <c r="L10" s="283"/>
      <c r="M10" s="283"/>
      <c r="N10" s="283"/>
      <c r="O10" s="283"/>
      <c r="P10" s="283"/>
      <c r="Q10" s="283"/>
      <c r="R10" s="283"/>
      <c r="S10" s="283"/>
      <c r="T10" s="283"/>
    </row>
    <row r="11" spans="1:20" s="2" customFormat="1" ht="18.75" customHeight="1" x14ac:dyDescent="0.2">
      <c r="A11" s="270" t="s">
        <v>6</v>
      </c>
      <c r="B11" s="270"/>
      <c r="C11" s="270"/>
      <c r="D11" s="270"/>
      <c r="E11" s="270"/>
      <c r="F11" s="270"/>
      <c r="G11" s="270"/>
      <c r="H11" s="270"/>
      <c r="I11" s="270"/>
      <c r="J11" s="270"/>
      <c r="K11" s="270"/>
      <c r="L11" s="270"/>
      <c r="M11" s="270"/>
      <c r="N11" s="270"/>
      <c r="O11" s="270"/>
      <c r="P11" s="270"/>
      <c r="Q11" s="270"/>
      <c r="R11" s="270"/>
      <c r="S11" s="270"/>
      <c r="T11" s="270"/>
    </row>
    <row r="12" spans="1:20" s="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2" customFormat="1" ht="18.75" customHeight="1" x14ac:dyDescent="0.2">
      <c r="A13" s="283" t="str">
        <f>'1. паспорт местоположение'!A12:C12</f>
        <v>N_181-49</v>
      </c>
      <c r="B13" s="283"/>
      <c r="C13" s="283"/>
      <c r="D13" s="283"/>
      <c r="E13" s="283"/>
      <c r="F13" s="283"/>
      <c r="G13" s="283"/>
      <c r="H13" s="283"/>
      <c r="I13" s="283"/>
      <c r="J13" s="283"/>
      <c r="K13" s="283"/>
      <c r="L13" s="283"/>
      <c r="M13" s="283"/>
      <c r="N13" s="283"/>
      <c r="O13" s="283"/>
      <c r="P13" s="283"/>
      <c r="Q13" s="283"/>
      <c r="R13" s="283"/>
      <c r="S13" s="283"/>
      <c r="T13" s="283"/>
    </row>
    <row r="14" spans="1:20" s="2" customFormat="1" ht="18.75" customHeight="1" x14ac:dyDescent="0.2">
      <c r="A14" s="270" t="s">
        <v>8</v>
      </c>
      <c r="B14" s="270"/>
      <c r="C14" s="270"/>
      <c r="D14" s="270"/>
      <c r="E14" s="270"/>
      <c r="F14" s="270"/>
      <c r="G14" s="270"/>
      <c r="H14" s="270"/>
      <c r="I14" s="270"/>
      <c r="J14" s="270"/>
      <c r="K14" s="270"/>
      <c r="L14" s="270"/>
      <c r="M14" s="270"/>
      <c r="N14" s="270"/>
      <c r="O14" s="270"/>
      <c r="P14" s="270"/>
      <c r="Q14" s="270"/>
      <c r="R14" s="270"/>
      <c r="S14" s="270"/>
      <c r="T14" s="270"/>
    </row>
    <row r="15" spans="1:20" s="2"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13" customFormat="1" ht="12" x14ac:dyDescent="0.2">
      <c r="A16"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3"/>
      <c r="C16" s="283"/>
      <c r="D16" s="283"/>
      <c r="E16" s="283"/>
      <c r="F16" s="283"/>
      <c r="G16" s="283"/>
      <c r="H16" s="283"/>
      <c r="I16" s="283"/>
      <c r="J16" s="283"/>
      <c r="K16" s="283"/>
      <c r="L16" s="283"/>
      <c r="M16" s="283"/>
      <c r="N16" s="283"/>
      <c r="O16" s="283"/>
      <c r="P16" s="283"/>
      <c r="Q16" s="283"/>
      <c r="R16" s="283"/>
      <c r="S16" s="283"/>
      <c r="T16" s="283"/>
    </row>
    <row r="17" spans="1:113" s="13" customFormat="1" ht="15" customHeight="1" x14ac:dyDescent="0.2">
      <c r="A17" s="270" t="s">
        <v>10</v>
      </c>
      <c r="B17" s="270"/>
      <c r="C17" s="270"/>
      <c r="D17" s="270"/>
      <c r="E17" s="270"/>
      <c r="F17" s="270"/>
      <c r="G17" s="270"/>
      <c r="H17" s="270"/>
      <c r="I17" s="270"/>
      <c r="J17" s="270"/>
      <c r="K17" s="270"/>
      <c r="L17" s="270"/>
      <c r="M17" s="270"/>
      <c r="N17" s="270"/>
      <c r="O17" s="270"/>
      <c r="P17" s="270"/>
      <c r="Q17" s="270"/>
      <c r="R17" s="270"/>
      <c r="S17" s="270"/>
      <c r="T17" s="270"/>
    </row>
    <row r="18" spans="1:113" s="1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13" customFormat="1" ht="15" customHeight="1" x14ac:dyDescent="0.2">
      <c r="A19" s="273" t="s">
        <v>97</v>
      </c>
      <c r="B19" s="273"/>
      <c r="C19" s="273"/>
      <c r="D19" s="273"/>
      <c r="E19" s="273"/>
      <c r="F19" s="273"/>
      <c r="G19" s="273"/>
      <c r="H19" s="273"/>
      <c r="I19" s="273"/>
      <c r="J19" s="273"/>
      <c r="K19" s="273"/>
      <c r="L19" s="273"/>
      <c r="M19" s="273"/>
      <c r="N19" s="273"/>
      <c r="O19" s="273"/>
      <c r="P19" s="273"/>
      <c r="Q19" s="273"/>
      <c r="R19" s="273"/>
      <c r="S19" s="273"/>
      <c r="T19" s="273"/>
    </row>
    <row r="20" spans="1:113" s="33"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12</v>
      </c>
      <c r="B21" s="289" t="s">
        <v>98</v>
      </c>
      <c r="C21" s="290"/>
      <c r="D21" s="293" t="s">
        <v>99</v>
      </c>
      <c r="E21" s="289" t="s">
        <v>100</v>
      </c>
      <c r="F21" s="290"/>
      <c r="G21" s="289" t="s">
        <v>101</v>
      </c>
      <c r="H21" s="290"/>
      <c r="I21" s="289" t="s">
        <v>102</v>
      </c>
      <c r="J21" s="290"/>
      <c r="K21" s="293" t="s">
        <v>103</v>
      </c>
      <c r="L21" s="289" t="s">
        <v>104</v>
      </c>
      <c r="M21" s="290"/>
      <c r="N21" s="289" t="s">
        <v>105</v>
      </c>
      <c r="O21" s="290"/>
      <c r="P21" s="293" t="s">
        <v>106</v>
      </c>
      <c r="Q21" s="296" t="s">
        <v>107</v>
      </c>
      <c r="R21" s="297"/>
      <c r="S21" s="296" t="s">
        <v>108</v>
      </c>
      <c r="T21" s="298"/>
    </row>
    <row r="22" spans="1:113" ht="204.75" customHeight="1" x14ac:dyDescent="0.25">
      <c r="A22" s="287"/>
      <c r="B22" s="291"/>
      <c r="C22" s="292"/>
      <c r="D22" s="294"/>
      <c r="E22" s="291"/>
      <c r="F22" s="292"/>
      <c r="G22" s="291"/>
      <c r="H22" s="292"/>
      <c r="I22" s="291"/>
      <c r="J22" s="292"/>
      <c r="K22" s="295"/>
      <c r="L22" s="291"/>
      <c r="M22" s="292"/>
      <c r="N22" s="291"/>
      <c r="O22" s="292"/>
      <c r="P22" s="295"/>
      <c r="Q22" s="35" t="s">
        <v>109</v>
      </c>
      <c r="R22" s="35" t="s">
        <v>110</v>
      </c>
      <c r="S22" s="35" t="s">
        <v>111</v>
      </c>
      <c r="T22" s="35" t="s">
        <v>112</v>
      </c>
    </row>
    <row r="23" spans="1:113" ht="51.75" customHeight="1" x14ac:dyDescent="0.25">
      <c r="A23" s="288"/>
      <c r="B23" s="35" t="s">
        <v>113</v>
      </c>
      <c r="C23" s="35" t="s">
        <v>114</v>
      </c>
      <c r="D23" s="295"/>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4" t="s">
        <v>116</v>
      </c>
      <c r="C29" s="284"/>
      <c r="D29" s="284"/>
      <c r="E29" s="284"/>
      <c r="F29" s="284"/>
      <c r="G29" s="284"/>
      <c r="H29" s="284"/>
      <c r="I29" s="284"/>
      <c r="J29" s="284"/>
      <c r="K29" s="284"/>
      <c r="L29" s="284"/>
      <c r="M29" s="284"/>
      <c r="N29" s="284"/>
      <c r="O29" s="284"/>
      <c r="P29" s="284"/>
      <c r="Q29" s="284"/>
      <c r="R29" s="284"/>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5" t="s">
        <v>4</v>
      </c>
      <c r="F7" s="275"/>
      <c r="G7" s="275"/>
      <c r="H7" s="275"/>
      <c r="I7" s="275"/>
      <c r="J7" s="275"/>
      <c r="K7" s="275"/>
      <c r="L7" s="275"/>
      <c r="M7" s="275"/>
      <c r="N7" s="275"/>
      <c r="O7" s="275"/>
      <c r="P7" s="275"/>
      <c r="Q7" s="275"/>
      <c r="R7" s="275"/>
      <c r="S7" s="275"/>
      <c r="T7" s="275"/>
      <c r="U7" s="275"/>
      <c r="V7" s="275"/>
      <c r="W7" s="275"/>
      <c r="X7" s="275"/>
      <c r="Y7" s="275"/>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3" t="str">
        <f>'1. паспорт местоположение'!A9</f>
        <v>Акционерное общество "Россети Янтарь" ДЗО  ПАО "Россети"</v>
      </c>
      <c r="F9" s="283"/>
      <c r="G9" s="283"/>
      <c r="H9" s="283"/>
      <c r="I9" s="283"/>
      <c r="J9" s="283"/>
      <c r="K9" s="283"/>
      <c r="L9" s="283"/>
      <c r="M9" s="283"/>
      <c r="N9" s="283"/>
      <c r="O9" s="283"/>
      <c r="P9" s="283"/>
      <c r="Q9" s="283"/>
      <c r="R9" s="283"/>
      <c r="S9" s="283"/>
      <c r="T9" s="283"/>
      <c r="U9" s="283"/>
      <c r="V9" s="283"/>
      <c r="W9" s="283"/>
      <c r="X9" s="283"/>
      <c r="Y9" s="283"/>
    </row>
    <row r="10" spans="1:27" s="2" customFormat="1" ht="18.75" customHeight="1" x14ac:dyDescent="0.2">
      <c r="E10" s="270" t="s">
        <v>6</v>
      </c>
      <c r="F10" s="270"/>
      <c r="G10" s="270"/>
      <c r="H10" s="270"/>
      <c r="I10" s="270"/>
      <c r="J10" s="270"/>
      <c r="K10" s="270"/>
      <c r="L10" s="270"/>
      <c r="M10" s="270"/>
      <c r="N10" s="270"/>
      <c r="O10" s="270"/>
      <c r="P10" s="270"/>
      <c r="Q10" s="270"/>
      <c r="R10" s="270"/>
      <c r="S10" s="270"/>
      <c r="T10" s="270"/>
      <c r="U10" s="270"/>
      <c r="V10" s="270"/>
      <c r="W10" s="270"/>
      <c r="X10" s="270"/>
      <c r="Y10" s="270"/>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3" t="str">
        <f>'1. паспорт местоположение'!A12</f>
        <v>N_181-49</v>
      </c>
      <c r="F12" s="283"/>
      <c r="G12" s="283"/>
      <c r="H12" s="283"/>
      <c r="I12" s="283"/>
      <c r="J12" s="283"/>
      <c r="K12" s="283"/>
      <c r="L12" s="283"/>
      <c r="M12" s="283"/>
      <c r="N12" s="283"/>
      <c r="O12" s="283"/>
      <c r="P12" s="283"/>
      <c r="Q12" s="283"/>
      <c r="R12" s="283"/>
      <c r="S12" s="283"/>
      <c r="T12" s="283"/>
      <c r="U12" s="283"/>
      <c r="V12" s="283"/>
      <c r="W12" s="283"/>
      <c r="X12" s="283"/>
      <c r="Y12" s="283"/>
    </row>
    <row r="13" spans="1:27" s="2" customFormat="1" ht="18.75" customHeight="1" x14ac:dyDescent="0.2">
      <c r="E13" s="270" t="s">
        <v>8</v>
      </c>
      <c r="F13" s="270"/>
      <c r="G13" s="270"/>
      <c r="H13" s="270"/>
      <c r="I13" s="270"/>
      <c r="J13" s="270"/>
      <c r="K13" s="270"/>
      <c r="L13" s="270"/>
      <c r="M13" s="270"/>
      <c r="N13" s="270"/>
      <c r="O13" s="270"/>
      <c r="P13" s="270"/>
      <c r="Q13" s="270"/>
      <c r="R13" s="270"/>
      <c r="S13" s="270"/>
      <c r="T13" s="270"/>
      <c r="U13" s="270"/>
      <c r="V13" s="270"/>
      <c r="W13" s="270"/>
      <c r="X13" s="270"/>
      <c r="Y13" s="270"/>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3"/>
      <c r="G15" s="283"/>
      <c r="H15" s="283"/>
      <c r="I15" s="283"/>
      <c r="J15" s="283"/>
      <c r="K15" s="283"/>
      <c r="L15" s="283"/>
      <c r="M15" s="283"/>
      <c r="N15" s="283"/>
      <c r="O15" s="283"/>
      <c r="P15" s="283"/>
      <c r="Q15" s="283"/>
      <c r="R15" s="283"/>
      <c r="S15" s="283"/>
      <c r="T15" s="283"/>
      <c r="U15" s="283"/>
      <c r="V15" s="283"/>
      <c r="W15" s="283"/>
      <c r="X15" s="283"/>
      <c r="Y15" s="283"/>
    </row>
    <row r="16" spans="1:27" s="13" customFormat="1" ht="15" customHeight="1" x14ac:dyDescent="0.2">
      <c r="E16" s="270" t="s">
        <v>10</v>
      </c>
      <c r="F16" s="270"/>
      <c r="G16" s="270"/>
      <c r="H16" s="270"/>
      <c r="I16" s="270"/>
      <c r="J16" s="270"/>
      <c r="K16" s="270"/>
      <c r="L16" s="270"/>
      <c r="M16" s="270"/>
      <c r="N16" s="270"/>
      <c r="O16" s="270"/>
      <c r="P16" s="270"/>
      <c r="Q16" s="270"/>
      <c r="R16" s="270"/>
      <c r="S16" s="270"/>
      <c r="T16" s="270"/>
      <c r="U16" s="270"/>
      <c r="V16" s="270"/>
      <c r="W16" s="270"/>
      <c r="X16" s="270"/>
      <c r="Y16" s="27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127</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33" customFormat="1" ht="21" customHeight="1" x14ac:dyDescent="0.25"/>
    <row r="21" spans="1:27" ht="15.75" customHeight="1" x14ac:dyDescent="0.25">
      <c r="A21" s="293" t="s">
        <v>12</v>
      </c>
      <c r="B21" s="289" t="s">
        <v>128</v>
      </c>
      <c r="C21" s="290"/>
      <c r="D21" s="289" t="s">
        <v>129</v>
      </c>
      <c r="E21" s="290"/>
      <c r="F21" s="296" t="s">
        <v>85</v>
      </c>
      <c r="G21" s="298"/>
      <c r="H21" s="298"/>
      <c r="I21" s="297"/>
      <c r="J21" s="293" t="s">
        <v>130</v>
      </c>
      <c r="K21" s="289" t="s">
        <v>131</v>
      </c>
      <c r="L21" s="290"/>
      <c r="M21" s="289" t="s">
        <v>132</v>
      </c>
      <c r="N21" s="290"/>
      <c r="O21" s="289" t="s">
        <v>133</v>
      </c>
      <c r="P21" s="290"/>
      <c r="Q21" s="289" t="s">
        <v>134</v>
      </c>
      <c r="R21" s="290"/>
      <c r="S21" s="293" t="s">
        <v>135</v>
      </c>
      <c r="T21" s="293" t="s">
        <v>136</v>
      </c>
      <c r="U21" s="293" t="s">
        <v>137</v>
      </c>
      <c r="V21" s="289" t="s">
        <v>138</v>
      </c>
      <c r="W21" s="290"/>
      <c r="X21" s="296" t="s">
        <v>107</v>
      </c>
      <c r="Y21" s="298"/>
      <c r="Z21" s="296" t="s">
        <v>108</v>
      </c>
      <c r="AA21" s="298"/>
    </row>
    <row r="22" spans="1:27" ht="216" customHeight="1" x14ac:dyDescent="0.25">
      <c r="A22" s="294"/>
      <c r="B22" s="291"/>
      <c r="C22" s="292"/>
      <c r="D22" s="291"/>
      <c r="E22" s="292"/>
      <c r="F22" s="296" t="s">
        <v>139</v>
      </c>
      <c r="G22" s="297"/>
      <c r="H22" s="296" t="s">
        <v>140</v>
      </c>
      <c r="I22" s="297"/>
      <c r="J22" s="295"/>
      <c r="K22" s="291"/>
      <c r="L22" s="292"/>
      <c r="M22" s="291"/>
      <c r="N22" s="292"/>
      <c r="O22" s="291"/>
      <c r="P22" s="292"/>
      <c r="Q22" s="291"/>
      <c r="R22" s="292"/>
      <c r="S22" s="295"/>
      <c r="T22" s="295"/>
      <c r="U22" s="295"/>
      <c r="V22" s="291"/>
      <c r="W22" s="292"/>
      <c r="X22" s="35" t="s">
        <v>109</v>
      </c>
      <c r="Y22" s="35" t="s">
        <v>110</v>
      </c>
      <c r="Z22" s="35" t="s">
        <v>111</v>
      </c>
      <c r="AA22" s="35" t="s">
        <v>112</v>
      </c>
    </row>
    <row r="23" spans="1:27" ht="60" customHeight="1" x14ac:dyDescent="0.25">
      <c r="A23" s="295"/>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90" workbookViewId="0">
      <selection activeCell="C28" sqref="C28"/>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4" t="str">
        <f>'1. паспорт местоположение'!A5:C5</f>
        <v>Год раскрытия информации: 2025 год</v>
      </c>
      <c r="B5" s="274"/>
      <c r="C5" s="274"/>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5" t="s">
        <v>4</v>
      </c>
      <c r="B7" s="275"/>
      <c r="C7" s="275"/>
      <c r="D7" s="9"/>
      <c r="E7" s="9"/>
      <c r="F7" s="9"/>
      <c r="G7" s="9"/>
      <c r="H7" s="9"/>
      <c r="I7" s="9"/>
      <c r="J7" s="9"/>
      <c r="K7" s="9"/>
      <c r="L7" s="9"/>
      <c r="M7" s="9"/>
      <c r="N7" s="9"/>
      <c r="O7" s="9"/>
      <c r="P7" s="9"/>
      <c r="Q7" s="9"/>
      <c r="R7" s="9"/>
      <c r="S7" s="9"/>
      <c r="T7" s="9"/>
      <c r="U7" s="9"/>
    </row>
    <row r="8" spans="1:29" s="2" customFormat="1" ht="18.75" x14ac:dyDescent="0.2">
      <c r="A8" s="275"/>
      <c r="B8" s="275"/>
      <c r="C8" s="275"/>
      <c r="D8" s="8"/>
      <c r="E8" s="8"/>
      <c r="F8" s="8"/>
      <c r="G8" s="8"/>
      <c r="H8" s="9"/>
      <c r="I8" s="9"/>
      <c r="J8" s="9"/>
      <c r="K8" s="9"/>
      <c r="L8" s="9"/>
      <c r="M8" s="9"/>
      <c r="N8" s="9"/>
      <c r="O8" s="9"/>
      <c r="P8" s="9"/>
      <c r="Q8" s="9"/>
      <c r="R8" s="9"/>
      <c r="S8" s="9"/>
      <c r="T8" s="9"/>
      <c r="U8" s="9"/>
    </row>
    <row r="9" spans="1:29" s="2" customFormat="1" ht="18.75" x14ac:dyDescent="0.2">
      <c r="A9" s="283" t="str">
        <f>'1. паспорт местоположение'!A9:C9</f>
        <v>Акционерное общество "Россети Янтарь" ДЗО  ПАО "Россети"</v>
      </c>
      <c r="B9" s="283"/>
      <c r="C9" s="283"/>
      <c r="D9" s="10"/>
      <c r="E9" s="10"/>
      <c r="F9" s="10"/>
      <c r="G9" s="10"/>
      <c r="H9" s="9"/>
      <c r="I9" s="9"/>
      <c r="J9" s="9"/>
      <c r="K9" s="9"/>
      <c r="L9" s="9"/>
      <c r="M9" s="9"/>
      <c r="N9" s="9"/>
      <c r="O9" s="9"/>
      <c r="P9" s="9"/>
      <c r="Q9" s="9"/>
      <c r="R9" s="9"/>
      <c r="S9" s="9"/>
      <c r="T9" s="9"/>
      <c r="U9" s="9"/>
    </row>
    <row r="10" spans="1:29" s="2" customFormat="1" ht="18.75" x14ac:dyDescent="0.2">
      <c r="A10" s="270" t="s">
        <v>6</v>
      </c>
      <c r="B10" s="270"/>
      <c r="C10" s="270"/>
      <c r="D10" s="11"/>
      <c r="E10" s="11"/>
      <c r="F10" s="11"/>
      <c r="G10" s="11"/>
      <c r="H10" s="9"/>
      <c r="I10" s="9"/>
      <c r="J10" s="9"/>
      <c r="K10" s="9"/>
      <c r="L10" s="9"/>
      <c r="M10" s="9"/>
      <c r="N10" s="9"/>
      <c r="O10" s="9"/>
      <c r="P10" s="9"/>
      <c r="Q10" s="9"/>
      <c r="R10" s="9"/>
      <c r="S10" s="9"/>
      <c r="T10" s="9"/>
      <c r="U10" s="9"/>
    </row>
    <row r="11" spans="1:29" s="2" customFormat="1" ht="18.75" x14ac:dyDescent="0.2">
      <c r="A11" s="275"/>
      <c r="B11" s="275"/>
      <c r="C11" s="275"/>
      <c r="D11" s="8"/>
      <c r="E11" s="8"/>
      <c r="F11" s="8"/>
      <c r="G11" s="8"/>
      <c r="H11" s="9"/>
      <c r="I11" s="9"/>
      <c r="J11" s="9"/>
      <c r="K11" s="9"/>
      <c r="L11" s="9"/>
      <c r="M11" s="9"/>
      <c r="N11" s="9"/>
      <c r="O11" s="9"/>
      <c r="P11" s="9"/>
      <c r="Q11" s="9"/>
      <c r="R11" s="9"/>
      <c r="S11" s="9"/>
      <c r="T11" s="9"/>
      <c r="U11" s="9"/>
    </row>
    <row r="12" spans="1:29" s="2" customFormat="1" ht="18.75" x14ac:dyDescent="0.2">
      <c r="A12" s="283" t="str">
        <f>'1. паспорт местоположение'!A12:C12</f>
        <v>N_181-49</v>
      </c>
      <c r="B12" s="283"/>
      <c r="C12" s="283"/>
      <c r="D12" s="10"/>
      <c r="E12" s="10"/>
      <c r="F12" s="10"/>
      <c r="G12" s="10"/>
      <c r="H12" s="9"/>
      <c r="I12" s="9"/>
      <c r="J12" s="9"/>
      <c r="K12" s="9"/>
      <c r="L12" s="9"/>
      <c r="M12" s="9"/>
      <c r="N12" s="9"/>
      <c r="O12" s="9"/>
      <c r="P12" s="9"/>
      <c r="Q12" s="9"/>
      <c r="R12" s="9"/>
      <c r="S12" s="9"/>
      <c r="T12" s="9"/>
      <c r="U12" s="9"/>
    </row>
    <row r="13" spans="1:29" s="2" customFormat="1" ht="18.75" x14ac:dyDescent="0.2">
      <c r="A13" s="270" t="s">
        <v>8</v>
      </c>
      <c r="B13" s="270"/>
      <c r="C13" s="270"/>
      <c r="D13" s="11"/>
      <c r="E13" s="11"/>
      <c r="F13" s="11"/>
      <c r="G13" s="11"/>
      <c r="H13" s="9"/>
      <c r="I13" s="9"/>
      <c r="J13" s="9"/>
      <c r="K13" s="9"/>
      <c r="L13" s="9"/>
      <c r="M13" s="9"/>
      <c r="N13" s="9"/>
      <c r="O13" s="9"/>
      <c r="P13" s="9"/>
      <c r="Q13" s="9"/>
      <c r="R13" s="9"/>
      <c r="S13" s="9"/>
      <c r="T13" s="9"/>
      <c r="U13" s="9"/>
    </row>
    <row r="14" spans="1:29" s="2" customFormat="1" ht="15.75" customHeight="1" x14ac:dyDescent="0.2">
      <c r="A14" s="279"/>
      <c r="B14" s="279"/>
      <c r="C14" s="279"/>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299"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9"/>
      <c r="C15" s="299"/>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70" t="s">
        <v>10</v>
      </c>
      <c r="B16" s="270"/>
      <c r="C16" s="270"/>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79"/>
      <c r="B17" s="279"/>
      <c r="C17" s="279"/>
      <c r="D17" s="12"/>
      <c r="E17" s="12"/>
      <c r="F17" s="12"/>
      <c r="G17" s="12"/>
      <c r="H17" s="12"/>
      <c r="I17" s="12"/>
      <c r="J17" s="12"/>
      <c r="K17" s="12"/>
      <c r="L17" s="12"/>
      <c r="M17" s="12"/>
      <c r="N17" s="12"/>
      <c r="O17" s="12"/>
      <c r="P17" s="12"/>
      <c r="Q17" s="12"/>
      <c r="R17" s="12"/>
    </row>
    <row r="18" spans="1:21" s="13" customFormat="1" ht="27.75" customHeight="1" x14ac:dyDescent="0.2">
      <c r="A18" s="272" t="s">
        <v>141</v>
      </c>
      <c r="B18" s="272"/>
      <c r="C18" s="272"/>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47,138 млн рублей/к-т</v>
      </c>
    </row>
    <row r="26" spans="1:21" ht="31.5" x14ac:dyDescent="0.25">
      <c r="A26" s="18" t="s">
        <v>27</v>
      </c>
      <c r="B26" s="21" t="s">
        <v>149</v>
      </c>
      <c r="C26" s="22" t="s">
        <v>150</v>
      </c>
    </row>
    <row r="27" spans="1:21" ht="157.5" x14ac:dyDescent="0.25">
      <c r="A27" s="18" t="s">
        <v>30</v>
      </c>
      <c r="B27" s="21" t="s">
        <v>151</v>
      </c>
      <c r="C27" s="15" t="s">
        <v>152</v>
      </c>
    </row>
    <row r="28" spans="1:21" ht="42.75" customHeight="1" x14ac:dyDescent="0.25">
      <c r="A28" s="18" t="s">
        <v>33</v>
      </c>
      <c r="B28" s="21" t="s">
        <v>153</v>
      </c>
      <c r="C28" s="20">
        <v>2025</v>
      </c>
    </row>
    <row r="29" spans="1:21" ht="42.75" customHeight="1" x14ac:dyDescent="0.25">
      <c r="A29" s="18" t="s">
        <v>35</v>
      </c>
      <c r="B29" s="15" t="s">
        <v>154</v>
      </c>
      <c r="C29" s="20">
        <v>2026</v>
      </c>
    </row>
    <row r="30" spans="1:21" ht="42.75" customHeight="1" x14ac:dyDescent="0.25">
      <c r="A30" s="18" t="s">
        <v>37</v>
      </c>
      <c r="B30" s="15" t="s">
        <v>155</v>
      </c>
      <c r="C30" s="15" t="s">
        <v>594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4" t="str">
        <f>'1. паспорт местоположение'!A5:C5</f>
        <v>Год раскрытия информации: 2025 год</v>
      </c>
      <c r="B4" s="274"/>
      <c r="C4" s="274"/>
      <c r="D4" s="274"/>
      <c r="E4" s="274"/>
      <c r="F4" s="274"/>
      <c r="G4" s="274"/>
      <c r="H4" s="274"/>
      <c r="I4" s="274"/>
      <c r="J4" s="274"/>
      <c r="K4" s="274"/>
      <c r="L4" s="274"/>
      <c r="M4" s="274"/>
      <c r="N4" s="274"/>
      <c r="O4" s="274"/>
      <c r="P4" s="274"/>
      <c r="Q4" s="274"/>
      <c r="R4" s="274"/>
      <c r="S4" s="274"/>
      <c r="T4" s="274"/>
      <c r="U4" s="274"/>
      <c r="V4" s="274"/>
      <c r="W4" s="274"/>
      <c r="X4" s="274"/>
      <c r="Y4" s="274"/>
      <c r="Z4" s="274"/>
    </row>
    <row r="6" spans="1:28" ht="18.75" x14ac:dyDescent="0.25">
      <c r="A6" s="275" t="s">
        <v>4</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9"/>
      <c r="AB6" s="9"/>
    </row>
    <row r="7" spans="1:28"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9"/>
      <c r="AB7" s="9"/>
    </row>
    <row r="8" spans="1:28" x14ac:dyDescent="0.25">
      <c r="A8" s="283" t="str">
        <f>'1. паспорт местоположение'!A9</f>
        <v>Акционерное общество "Россети Янтарь" ДЗО  ПАО "Россети"</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0"/>
      <c r="AB8" s="10"/>
    </row>
    <row r="9" spans="1:28" ht="15.75" x14ac:dyDescent="0.25">
      <c r="A9" s="270" t="s">
        <v>6</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11"/>
      <c r="AB9" s="11"/>
    </row>
    <row r="10" spans="1:28"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9"/>
      <c r="AB10" s="9"/>
    </row>
    <row r="11" spans="1:28" x14ac:dyDescent="0.25">
      <c r="A11" s="283" t="str">
        <f>'1. паспорт местоположение'!A12:C12</f>
        <v>N_181-49</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10"/>
      <c r="AB11" s="10"/>
    </row>
    <row r="12" spans="1:28" ht="15.75"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11"/>
      <c r="AB12" s="11"/>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56"/>
      <c r="AB13" s="56"/>
    </row>
    <row r="14" spans="1:28" x14ac:dyDescent="0.25">
      <c r="A14"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10"/>
      <c r="AB14" s="10"/>
    </row>
    <row r="15" spans="1:28" ht="15.75" x14ac:dyDescent="0.25">
      <c r="A15" s="270" t="s">
        <v>10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1"/>
      <c r="AB15" s="11"/>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57"/>
      <c r="AB16" s="57"/>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57"/>
      <c r="AB17" s="57"/>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57"/>
      <c r="AB18" s="57"/>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57"/>
      <c r="AB19" s="57"/>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57"/>
      <c r="AB20" s="57"/>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57"/>
      <c r="AB21" s="57"/>
    </row>
    <row r="22" spans="1:28" x14ac:dyDescent="0.25">
      <c r="A22" s="301" t="s">
        <v>156</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58"/>
      <c r="AB22" s="58"/>
    </row>
    <row r="23" spans="1:28" ht="32.25" customHeight="1" x14ac:dyDescent="0.25">
      <c r="A23" s="302" t="s">
        <v>157</v>
      </c>
      <c r="B23" s="303"/>
      <c r="C23" s="303"/>
      <c r="D23" s="303"/>
      <c r="E23" s="303"/>
      <c r="F23" s="303"/>
      <c r="G23" s="303"/>
      <c r="H23" s="303"/>
      <c r="I23" s="303"/>
      <c r="J23" s="303"/>
      <c r="K23" s="303"/>
      <c r="L23" s="304"/>
      <c r="M23" s="305" t="s">
        <v>158</v>
      </c>
      <c r="N23" s="305"/>
      <c r="O23" s="305"/>
      <c r="P23" s="305"/>
      <c r="Q23" s="305"/>
      <c r="R23" s="305"/>
      <c r="S23" s="305"/>
      <c r="T23" s="305"/>
      <c r="U23" s="305"/>
      <c r="V23" s="305"/>
      <c r="W23" s="305"/>
      <c r="X23" s="305"/>
      <c r="Y23" s="305"/>
      <c r="Z23" s="305"/>
    </row>
    <row r="24" spans="1:28" ht="151.5" customHeight="1" x14ac:dyDescent="0.25">
      <c r="A24" s="59" t="s">
        <v>159</v>
      </c>
      <c r="B24" s="60" t="s">
        <v>160</v>
      </c>
      <c r="C24" s="59" t="s">
        <v>161</v>
      </c>
      <c r="D24" s="59" t="s">
        <v>162</v>
      </c>
      <c r="E24" s="59" t="s">
        <v>163</v>
      </c>
      <c r="F24" s="59" t="s">
        <v>164</v>
      </c>
      <c r="G24" s="59" t="s">
        <v>165</v>
      </c>
      <c r="H24" s="59" t="s">
        <v>166</v>
      </c>
      <c r="I24" s="59" t="s">
        <v>167</v>
      </c>
      <c r="J24" s="59" t="s">
        <v>168</v>
      </c>
      <c r="K24" s="60" t="s">
        <v>169</v>
      </c>
      <c r="L24" s="60" t="s">
        <v>170</v>
      </c>
      <c r="M24" s="61" t="s">
        <v>171</v>
      </c>
      <c r="N24" s="60" t="s">
        <v>172</v>
      </c>
      <c r="O24" s="59" t="s">
        <v>173</v>
      </c>
      <c r="P24" s="59" t="s">
        <v>174</v>
      </c>
      <c r="Q24" s="59" t="s">
        <v>175</v>
      </c>
      <c r="R24" s="59" t="s">
        <v>166</v>
      </c>
      <c r="S24" s="59" t="s">
        <v>176</v>
      </c>
      <c r="T24" s="59" t="s">
        <v>177</v>
      </c>
      <c r="U24" s="59" t="s">
        <v>178</v>
      </c>
      <c r="V24" s="59" t="s">
        <v>175</v>
      </c>
      <c r="W24" s="62" t="s">
        <v>179</v>
      </c>
      <c r="X24" s="62" t="s">
        <v>180</v>
      </c>
      <c r="Y24" s="62" t="s">
        <v>181</v>
      </c>
      <c r="Z24" s="63" t="s">
        <v>182</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183</v>
      </c>
      <c r="B26" s="64"/>
      <c r="C26" s="65" t="s">
        <v>184</v>
      </c>
      <c r="D26" s="65" t="s">
        <v>185</v>
      </c>
      <c r="E26" s="65" t="s">
        <v>186</v>
      </c>
      <c r="F26" s="65" t="s">
        <v>187</v>
      </c>
      <c r="G26" s="65" t="s">
        <v>188</v>
      </c>
      <c r="H26" s="65" t="s">
        <v>166</v>
      </c>
      <c r="I26" s="65" t="s">
        <v>189</v>
      </c>
      <c r="J26" s="65" t="s">
        <v>190</v>
      </c>
      <c r="K26" s="66"/>
      <c r="L26" s="65" t="s">
        <v>191</v>
      </c>
      <c r="M26" s="67" t="s">
        <v>192</v>
      </c>
      <c r="N26" s="66"/>
      <c r="O26" s="66"/>
      <c r="P26" s="66"/>
      <c r="Q26" s="66"/>
      <c r="R26" s="66"/>
      <c r="S26" s="66"/>
      <c r="T26" s="66"/>
      <c r="U26" s="66"/>
      <c r="V26" s="66"/>
      <c r="W26" s="66"/>
      <c r="X26" s="66"/>
      <c r="Y26" s="66"/>
      <c r="Z26" s="68" t="s">
        <v>193</v>
      </c>
    </row>
    <row r="27" spans="1:28" x14ac:dyDescent="0.25">
      <c r="A27" s="66" t="s">
        <v>194</v>
      </c>
      <c r="B27" s="66" t="s">
        <v>195</v>
      </c>
      <c r="C27" s="66" t="s">
        <v>196</v>
      </c>
      <c r="D27" s="66" t="s">
        <v>197</v>
      </c>
      <c r="E27" s="66" t="s">
        <v>198</v>
      </c>
      <c r="F27" s="65" t="s">
        <v>199</v>
      </c>
      <c r="G27" s="65" t="s">
        <v>200</v>
      </c>
      <c r="H27" s="66" t="s">
        <v>166</v>
      </c>
      <c r="I27" s="65" t="s">
        <v>201</v>
      </c>
      <c r="J27" s="65" t="s">
        <v>202</v>
      </c>
      <c r="K27" s="65" t="s">
        <v>203</v>
      </c>
      <c r="L27" s="66"/>
      <c r="M27" s="65" t="s">
        <v>204</v>
      </c>
      <c r="N27" s="66"/>
      <c r="O27" s="66"/>
      <c r="P27" s="66"/>
      <c r="Q27" s="66"/>
      <c r="R27" s="66"/>
      <c r="S27" s="66"/>
      <c r="T27" s="66"/>
      <c r="U27" s="66"/>
      <c r="V27" s="66"/>
      <c r="W27" s="66"/>
      <c r="X27" s="66"/>
      <c r="Y27" s="66"/>
      <c r="Z27" s="66"/>
    </row>
    <row r="28" spans="1:28" x14ac:dyDescent="0.25">
      <c r="A28" s="66" t="s">
        <v>194</v>
      </c>
      <c r="B28" s="66" t="s">
        <v>205</v>
      </c>
      <c r="C28" s="66" t="s">
        <v>206</v>
      </c>
      <c r="D28" s="66" t="s">
        <v>207</v>
      </c>
      <c r="E28" s="66" t="s">
        <v>208</v>
      </c>
      <c r="F28" s="65" t="s">
        <v>209</v>
      </c>
      <c r="G28" s="65" t="s">
        <v>210</v>
      </c>
      <c r="H28" s="66" t="s">
        <v>166</v>
      </c>
      <c r="I28" s="65" t="s">
        <v>211</v>
      </c>
      <c r="J28" s="65" t="s">
        <v>212</v>
      </c>
      <c r="K28" s="65" t="s">
        <v>213</v>
      </c>
      <c r="L28" s="69"/>
      <c r="M28" s="65" t="s">
        <v>214</v>
      </c>
      <c r="N28" s="65"/>
      <c r="O28" s="65"/>
      <c r="P28" s="65"/>
      <c r="Q28" s="65"/>
      <c r="R28" s="65"/>
      <c r="S28" s="65"/>
      <c r="T28" s="65"/>
      <c r="U28" s="65"/>
      <c r="V28" s="65"/>
      <c r="W28" s="65"/>
      <c r="X28" s="65"/>
      <c r="Y28" s="65"/>
      <c r="Z28" s="65"/>
    </row>
    <row r="29" spans="1:28" x14ac:dyDescent="0.25">
      <c r="A29" s="66" t="s">
        <v>194</v>
      </c>
      <c r="B29" s="66" t="s">
        <v>215</v>
      </c>
      <c r="C29" s="66" t="s">
        <v>216</v>
      </c>
      <c r="D29" s="66" t="s">
        <v>217</v>
      </c>
      <c r="E29" s="66" t="s">
        <v>218</v>
      </c>
      <c r="F29" s="65" t="s">
        <v>219</v>
      </c>
      <c r="G29" s="65" t="s">
        <v>220</v>
      </c>
      <c r="H29" s="66" t="s">
        <v>166</v>
      </c>
      <c r="I29" s="65" t="s">
        <v>221</v>
      </c>
      <c r="J29" s="65" t="s">
        <v>222</v>
      </c>
      <c r="K29" s="65" t="s">
        <v>223</v>
      </c>
      <c r="L29" s="69"/>
      <c r="M29" s="66"/>
      <c r="N29" s="66"/>
      <c r="O29" s="66"/>
      <c r="P29" s="66"/>
      <c r="Q29" s="66"/>
      <c r="R29" s="66"/>
      <c r="S29" s="66"/>
      <c r="T29" s="66"/>
      <c r="U29" s="66"/>
      <c r="V29" s="66"/>
      <c r="W29" s="66"/>
      <c r="X29" s="66"/>
      <c r="Y29" s="66"/>
      <c r="Z29" s="66"/>
    </row>
    <row r="30" spans="1:28" x14ac:dyDescent="0.25">
      <c r="A30" s="66" t="s">
        <v>194</v>
      </c>
      <c r="B30" s="66" t="s">
        <v>224</v>
      </c>
      <c r="C30" s="66" t="s">
        <v>225</v>
      </c>
      <c r="D30" s="66" t="s">
        <v>226</v>
      </c>
      <c r="E30" s="66" t="s">
        <v>227</v>
      </c>
      <c r="F30" s="65" t="s">
        <v>228</v>
      </c>
      <c r="G30" s="65" t="s">
        <v>229</v>
      </c>
      <c r="H30" s="66" t="s">
        <v>166</v>
      </c>
      <c r="I30" s="65" t="s">
        <v>230</v>
      </c>
      <c r="J30" s="65" t="s">
        <v>231</v>
      </c>
      <c r="K30" s="65" t="s">
        <v>232</v>
      </c>
      <c r="L30" s="69"/>
      <c r="M30" s="66"/>
      <c r="N30" s="66"/>
      <c r="O30" s="66"/>
      <c r="P30" s="66"/>
      <c r="Q30" s="66"/>
      <c r="R30" s="66"/>
      <c r="S30" s="66"/>
      <c r="T30" s="66"/>
      <c r="U30" s="66"/>
      <c r="V30" s="66"/>
      <c r="W30" s="66"/>
      <c r="X30" s="66"/>
      <c r="Y30" s="66"/>
      <c r="Z30" s="66"/>
    </row>
    <row r="31" spans="1:28" x14ac:dyDescent="0.25">
      <c r="A31" s="66" t="s">
        <v>214</v>
      </c>
      <c r="B31" s="66" t="s">
        <v>214</v>
      </c>
      <c r="C31" s="66" t="s">
        <v>214</v>
      </c>
      <c r="D31" s="66" t="s">
        <v>214</v>
      </c>
      <c r="E31" s="66" t="s">
        <v>214</v>
      </c>
      <c r="F31" s="66" t="s">
        <v>214</v>
      </c>
      <c r="G31" s="66" t="s">
        <v>214</v>
      </c>
      <c r="H31" s="66" t="s">
        <v>214</v>
      </c>
      <c r="I31" s="66" t="s">
        <v>214</v>
      </c>
      <c r="J31" s="66" t="s">
        <v>214</v>
      </c>
      <c r="K31" s="66" t="s">
        <v>214</v>
      </c>
      <c r="L31" s="69"/>
      <c r="M31" s="66"/>
      <c r="N31" s="66"/>
      <c r="O31" s="66"/>
      <c r="P31" s="66"/>
      <c r="Q31" s="66"/>
      <c r="R31" s="66"/>
      <c r="S31" s="66"/>
      <c r="T31" s="66"/>
      <c r="U31" s="66"/>
      <c r="V31" s="66"/>
      <c r="W31" s="66"/>
      <c r="X31" s="66"/>
      <c r="Y31" s="66"/>
      <c r="Z31" s="66"/>
    </row>
    <row r="32" spans="1:28" ht="30" x14ac:dyDescent="0.25">
      <c r="A32" s="64" t="s">
        <v>233</v>
      </c>
      <c r="B32" s="64"/>
      <c r="C32" s="65" t="s">
        <v>234</v>
      </c>
      <c r="D32" s="65" t="s">
        <v>235</v>
      </c>
      <c r="E32" s="65" t="s">
        <v>236</v>
      </c>
      <c r="F32" s="65" t="s">
        <v>237</v>
      </c>
      <c r="G32" s="65" t="s">
        <v>238</v>
      </c>
      <c r="H32" s="65" t="s">
        <v>166</v>
      </c>
      <c r="I32" s="65" t="s">
        <v>239</v>
      </c>
      <c r="J32" s="65" t="s">
        <v>240</v>
      </c>
      <c r="K32" s="66"/>
      <c r="L32" s="66"/>
      <c r="M32" s="66"/>
      <c r="N32" s="66"/>
      <c r="O32" s="66"/>
      <c r="P32" s="66"/>
      <c r="Q32" s="66"/>
      <c r="R32" s="66"/>
      <c r="S32" s="66"/>
      <c r="T32" s="66"/>
      <c r="U32" s="66"/>
      <c r="V32" s="66"/>
      <c r="W32" s="66"/>
      <c r="X32" s="66"/>
      <c r="Y32" s="66"/>
      <c r="Z32" s="66"/>
    </row>
    <row r="33" spans="1:26" x14ac:dyDescent="0.25">
      <c r="A33" s="66" t="s">
        <v>214</v>
      </c>
      <c r="B33" s="66" t="s">
        <v>214</v>
      </c>
      <c r="C33" s="66" t="s">
        <v>214</v>
      </c>
      <c r="D33" s="66" t="s">
        <v>214</v>
      </c>
      <c r="E33" s="66" t="s">
        <v>214</v>
      </c>
      <c r="F33" s="66" t="s">
        <v>214</v>
      </c>
      <c r="G33" s="66" t="s">
        <v>214</v>
      </c>
      <c r="H33" s="66" t="s">
        <v>214</v>
      </c>
      <c r="I33" s="66" t="s">
        <v>214</v>
      </c>
      <c r="J33" s="66" t="s">
        <v>214</v>
      </c>
      <c r="K33" s="66" t="s">
        <v>214</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4" t="str">
        <f>'1. паспорт местоположение'!A5:C5</f>
        <v>Год раскрытия информации: 2025 год</v>
      </c>
      <c r="B5" s="274"/>
      <c r="C5" s="274"/>
      <c r="D5" s="274"/>
      <c r="E5" s="274"/>
      <c r="F5" s="274"/>
      <c r="G5" s="274"/>
      <c r="H5" s="274"/>
      <c r="I5" s="274"/>
      <c r="J5" s="274"/>
      <c r="K5" s="274"/>
      <c r="L5" s="274"/>
      <c r="M5" s="274"/>
      <c r="N5" s="274"/>
      <c r="O5" s="274"/>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5" t="s">
        <v>4</v>
      </c>
      <c r="B7" s="275"/>
      <c r="C7" s="275"/>
      <c r="D7" s="275"/>
      <c r="E7" s="275"/>
      <c r="F7" s="275"/>
      <c r="G7" s="275"/>
      <c r="H7" s="275"/>
      <c r="I7" s="275"/>
      <c r="J7" s="275"/>
      <c r="K7" s="275"/>
      <c r="L7" s="275"/>
      <c r="M7" s="275"/>
      <c r="N7" s="275"/>
      <c r="O7" s="275"/>
      <c r="P7" s="9"/>
      <c r="Q7" s="9"/>
      <c r="R7" s="9"/>
      <c r="S7" s="9"/>
      <c r="T7" s="9"/>
      <c r="U7" s="9"/>
      <c r="V7" s="9"/>
      <c r="W7" s="9"/>
      <c r="X7" s="9"/>
      <c r="Y7" s="9"/>
      <c r="Z7" s="9"/>
    </row>
    <row r="8" spans="1:28" s="2" customFormat="1" ht="18.75" x14ac:dyDescent="0.2">
      <c r="A8" s="275"/>
      <c r="B8" s="275"/>
      <c r="C8" s="275"/>
      <c r="D8" s="275"/>
      <c r="E8" s="275"/>
      <c r="F8" s="275"/>
      <c r="G8" s="275"/>
      <c r="H8" s="275"/>
      <c r="I8" s="275"/>
      <c r="J8" s="275"/>
      <c r="K8" s="275"/>
      <c r="L8" s="275"/>
      <c r="M8" s="275"/>
      <c r="N8" s="275"/>
      <c r="O8" s="275"/>
      <c r="P8" s="9"/>
      <c r="Q8" s="9"/>
      <c r="R8" s="9"/>
      <c r="S8" s="9"/>
      <c r="T8" s="9"/>
      <c r="U8" s="9"/>
      <c r="V8" s="9"/>
      <c r="W8" s="9"/>
      <c r="X8" s="9"/>
      <c r="Y8" s="9"/>
      <c r="Z8" s="9"/>
    </row>
    <row r="9" spans="1:28" s="2" customFormat="1" ht="18.75" x14ac:dyDescent="0.2">
      <c r="A9" s="283" t="str">
        <f>'1. паспорт местоположение'!A9:C9</f>
        <v>Акционерное общество "Россети Янтарь" ДЗО  ПАО "Россети"</v>
      </c>
      <c r="B9" s="283"/>
      <c r="C9" s="283"/>
      <c r="D9" s="283"/>
      <c r="E9" s="283"/>
      <c r="F9" s="283"/>
      <c r="G9" s="283"/>
      <c r="H9" s="283"/>
      <c r="I9" s="283"/>
      <c r="J9" s="283"/>
      <c r="K9" s="283"/>
      <c r="L9" s="283"/>
      <c r="M9" s="283"/>
      <c r="N9" s="283"/>
      <c r="O9" s="283"/>
      <c r="P9" s="9"/>
      <c r="Q9" s="9"/>
      <c r="R9" s="9"/>
      <c r="S9" s="9"/>
      <c r="T9" s="9"/>
      <c r="U9" s="9"/>
      <c r="V9" s="9"/>
      <c r="W9" s="9"/>
      <c r="X9" s="9"/>
      <c r="Y9" s="9"/>
      <c r="Z9" s="9"/>
    </row>
    <row r="10" spans="1:28" s="2" customFormat="1" ht="18.75" x14ac:dyDescent="0.2">
      <c r="A10" s="270" t="s">
        <v>6</v>
      </c>
      <c r="B10" s="270"/>
      <c r="C10" s="270"/>
      <c r="D10" s="270"/>
      <c r="E10" s="270"/>
      <c r="F10" s="270"/>
      <c r="G10" s="270"/>
      <c r="H10" s="270"/>
      <c r="I10" s="270"/>
      <c r="J10" s="270"/>
      <c r="K10" s="270"/>
      <c r="L10" s="270"/>
      <c r="M10" s="270"/>
      <c r="N10" s="270"/>
      <c r="O10" s="270"/>
      <c r="P10" s="9"/>
      <c r="Q10" s="9"/>
      <c r="R10" s="9"/>
      <c r="S10" s="9"/>
      <c r="T10" s="9"/>
      <c r="U10" s="9"/>
      <c r="V10" s="9"/>
      <c r="W10" s="9"/>
      <c r="X10" s="9"/>
      <c r="Y10" s="9"/>
      <c r="Z10" s="9"/>
    </row>
    <row r="11" spans="1:28" s="2" customFormat="1" ht="18.75" x14ac:dyDescent="0.2">
      <c r="A11" s="275"/>
      <c r="B11" s="275"/>
      <c r="C11" s="275"/>
      <c r="D11" s="275"/>
      <c r="E11" s="275"/>
      <c r="F11" s="275"/>
      <c r="G11" s="275"/>
      <c r="H11" s="275"/>
      <c r="I11" s="275"/>
      <c r="J11" s="275"/>
      <c r="K11" s="275"/>
      <c r="L11" s="275"/>
      <c r="M11" s="275"/>
      <c r="N11" s="275"/>
      <c r="O11" s="275"/>
      <c r="P11" s="9"/>
      <c r="Q11" s="9"/>
      <c r="R11" s="9"/>
      <c r="S11" s="9"/>
      <c r="T11" s="9"/>
      <c r="U11" s="9"/>
      <c r="V11" s="9"/>
      <c r="W11" s="9"/>
      <c r="X11" s="9"/>
      <c r="Y11" s="9"/>
      <c r="Z11" s="9"/>
    </row>
    <row r="12" spans="1:28" s="2" customFormat="1" ht="18.75" x14ac:dyDescent="0.2">
      <c r="A12" s="283" t="str">
        <f>'1. паспорт местоположение'!A12:C12</f>
        <v>N_181-49</v>
      </c>
      <c r="B12" s="283"/>
      <c r="C12" s="283"/>
      <c r="D12" s="283"/>
      <c r="E12" s="283"/>
      <c r="F12" s="283"/>
      <c r="G12" s="283"/>
      <c r="H12" s="283"/>
      <c r="I12" s="283"/>
      <c r="J12" s="283"/>
      <c r="K12" s="283"/>
      <c r="L12" s="283"/>
      <c r="M12" s="283"/>
      <c r="N12" s="283"/>
      <c r="O12" s="283"/>
      <c r="P12" s="9"/>
      <c r="Q12" s="9"/>
      <c r="R12" s="9"/>
      <c r="S12" s="9"/>
      <c r="T12" s="9"/>
      <c r="U12" s="9"/>
      <c r="V12" s="9"/>
      <c r="W12" s="9"/>
      <c r="X12" s="9"/>
      <c r="Y12" s="9"/>
      <c r="Z12" s="9"/>
    </row>
    <row r="13" spans="1:28" s="2" customFormat="1" ht="18.75" x14ac:dyDescent="0.2">
      <c r="A13" s="270" t="s">
        <v>8</v>
      </c>
      <c r="B13" s="270"/>
      <c r="C13" s="270"/>
      <c r="D13" s="270"/>
      <c r="E13" s="270"/>
      <c r="F13" s="270"/>
      <c r="G13" s="270"/>
      <c r="H13" s="270"/>
      <c r="I13" s="270"/>
      <c r="J13" s="270"/>
      <c r="K13" s="270"/>
      <c r="L13" s="270"/>
      <c r="M13" s="270"/>
      <c r="N13" s="270"/>
      <c r="O13" s="270"/>
      <c r="P13" s="9"/>
      <c r="Q13" s="9"/>
      <c r="R13" s="9"/>
      <c r="S13" s="9"/>
      <c r="T13" s="9"/>
      <c r="U13" s="9"/>
      <c r="V13" s="9"/>
      <c r="W13" s="9"/>
      <c r="X13" s="9"/>
      <c r="Y13" s="9"/>
      <c r="Z13" s="9"/>
    </row>
    <row r="14" spans="1:28" s="2" customFormat="1" ht="15.75" customHeight="1" x14ac:dyDescent="0.2">
      <c r="A14" s="279"/>
      <c r="B14" s="279"/>
      <c r="C14" s="279"/>
      <c r="D14" s="279"/>
      <c r="E14" s="279"/>
      <c r="F14" s="279"/>
      <c r="G14" s="279"/>
      <c r="H14" s="279"/>
      <c r="I14" s="279"/>
      <c r="J14" s="279"/>
      <c r="K14" s="279"/>
      <c r="L14" s="279"/>
      <c r="M14" s="279"/>
      <c r="N14" s="279"/>
      <c r="O14" s="279"/>
      <c r="P14" s="12"/>
      <c r="Q14" s="12"/>
      <c r="R14" s="12"/>
      <c r="S14" s="12"/>
      <c r="T14" s="12"/>
      <c r="U14" s="12"/>
      <c r="V14" s="12"/>
      <c r="W14" s="12"/>
      <c r="X14" s="12"/>
      <c r="Y14" s="12"/>
      <c r="Z14" s="12"/>
    </row>
    <row r="15" spans="1:28" s="13" customFormat="1" ht="43.5" customHeight="1" x14ac:dyDescent="0.2">
      <c r="A15" s="299"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9"/>
      <c r="C15" s="299"/>
      <c r="D15" s="299"/>
      <c r="E15" s="299"/>
      <c r="F15" s="299"/>
      <c r="G15" s="299"/>
      <c r="H15" s="299"/>
      <c r="I15" s="299"/>
      <c r="J15" s="299"/>
      <c r="K15" s="299"/>
      <c r="L15" s="299"/>
      <c r="M15" s="299"/>
      <c r="N15" s="299"/>
      <c r="O15" s="299"/>
      <c r="P15" s="10"/>
      <c r="Q15" s="10"/>
      <c r="R15" s="10"/>
      <c r="S15" s="10"/>
      <c r="T15" s="10"/>
      <c r="U15" s="10"/>
      <c r="V15" s="10"/>
      <c r="W15" s="10"/>
      <c r="X15" s="10"/>
      <c r="Y15" s="10"/>
      <c r="Z15" s="10"/>
    </row>
    <row r="16" spans="1:28" s="13" customFormat="1" ht="15" customHeight="1" x14ac:dyDescent="0.2">
      <c r="A16" s="270" t="s">
        <v>10</v>
      </c>
      <c r="B16" s="270"/>
      <c r="C16" s="270"/>
      <c r="D16" s="270"/>
      <c r="E16" s="270"/>
      <c r="F16" s="270"/>
      <c r="G16" s="270"/>
      <c r="H16" s="270"/>
      <c r="I16" s="270"/>
      <c r="J16" s="270"/>
      <c r="K16" s="270"/>
      <c r="L16" s="270"/>
      <c r="M16" s="270"/>
      <c r="N16" s="270"/>
      <c r="O16" s="270"/>
      <c r="P16" s="11"/>
      <c r="Q16" s="11"/>
      <c r="R16" s="11"/>
      <c r="S16" s="11"/>
      <c r="T16" s="11"/>
      <c r="U16" s="11"/>
      <c r="V16" s="11"/>
      <c r="W16" s="11"/>
      <c r="X16" s="11"/>
      <c r="Y16" s="11"/>
      <c r="Z16" s="11"/>
    </row>
    <row r="17" spans="1:26" s="13" customFormat="1" ht="15" customHeight="1" x14ac:dyDescent="0.2">
      <c r="A17" s="279"/>
      <c r="B17" s="279"/>
      <c r="C17" s="279"/>
      <c r="D17" s="279"/>
      <c r="E17" s="279"/>
      <c r="F17" s="279"/>
      <c r="G17" s="279"/>
      <c r="H17" s="279"/>
      <c r="I17" s="279"/>
      <c r="J17" s="279"/>
      <c r="K17" s="279"/>
      <c r="L17" s="279"/>
      <c r="M17" s="279"/>
      <c r="N17" s="279"/>
      <c r="O17" s="279"/>
      <c r="P17" s="12"/>
      <c r="Q17" s="12"/>
      <c r="R17" s="12"/>
      <c r="S17" s="12"/>
      <c r="T17" s="12"/>
      <c r="U17" s="12"/>
      <c r="V17" s="12"/>
      <c r="W17" s="12"/>
    </row>
    <row r="18" spans="1:26" s="13" customFormat="1" ht="91.5" customHeight="1" x14ac:dyDescent="0.2">
      <c r="A18" s="306" t="s">
        <v>241</v>
      </c>
      <c r="B18" s="306"/>
      <c r="C18" s="306"/>
      <c r="D18" s="306"/>
      <c r="E18" s="306"/>
      <c r="F18" s="306"/>
      <c r="G18" s="306"/>
      <c r="H18" s="306"/>
      <c r="I18" s="306"/>
      <c r="J18" s="306"/>
      <c r="K18" s="306"/>
      <c r="L18" s="306"/>
      <c r="M18" s="306"/>
      <c r="N18" s="306"/>
      <c r="O18" s="306"/>
      <c r="P18" s="14"/>
      <c r="Q18" s="14"/>
      <c r="R18" s="14"/>
      <c r="S18" s="14"/>
      <c r="T18" s="14"/>
      <c r="U18" s="14"/>
      <c r="V18" s="14"/>
      <c r="W18" s="14"/>
      <c r="X18" s="14"/>
      <c r="Y18" s="14"/>
      <c r="Z18" s="14"/>
    </row>
    <row r="19" spans="1:26" s="13" customFormat="1" ht="78" customHeight="1" x14ac:dyDescent="0.2">
      <c r="A19" s="307" t="s">
        <v>12</v>
      </c>
      <c r="B19" s="307" t="s">
        <v>242</v>
      </c>
      <c r="C19" s="307" t="s">
        <v>243</v>
      </c>
      <c r="D19" s="307" t="s">
        <v>244</v>
      </c>
      <c r="E19" s="308" t="s">
        <v>245</v>
      </c>
      <c r="F19" s="309"/>
      <c r="G19" s="309"/>
      <c r="H19" s="309"/>
      <c r="I19" s="310"/>
      <c r="J19" s="307" t="s">
        <v>246</v>
      </c>
      <c r="K19" s="307"/>
      <c r="L19" s="307"/>
      <c r="M19" s="307"/>
      <c r="N19" s="307"/>
      <c r="O19" s="307"/>
      <c r="P19" s="12"/>
      <c r="Q19" s="12"/>
      <c r="R19" s="12"/>
      <c r="S19" s="12"/>
      <c r="T19" s="12"/>
      <c r="U19" s="12"/>
      <c r="V19" s="12"/>
      <c r="W19" s="12"/>
    </row>
    <row r="20" spans="1:26" s="13" customFormat="1" ht="51" customHeight="1" x14ac:dyDescent="0.2">
      <c r="A20" s="307"/>
      <c r="B20" s="307"/>
      <c r="C20" s="307"/>
      <c r="D20" s="307"/>
      <c r="E20" s="71" t="s">
        <v>247</v>
      </c>
      <c r="F20" s="71" t="s">
        <v>248</v>
      </c>
      <c r="G20" s="71" t="s">
        <v>249</v>
      </c>
      <c r="H20" s="71" t="s">
        <v>250</v>
      </c>
      <c r="I20" s="71" t="s">
        <v>251</v>
      </c>
      <c r="J20" s="71">
        <v>2023</v>
      </c>
      <c r="K20" s="71">
        <v>2024</v>
      </c>
      <c r="L20" s="71">
        <v>2025</v>
      </c>
      <c r="M20" s="71">
        <v>2026</v>
      </c>
      <c r="N20" s="71">
        <v>2027</v>
      </c>
      <c r="O20" s="71">
        <v>2028</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1">
        <v>2024</v>
      </c>
      <c r="C22" s="27">
        <v>0</v>
      </c>
      <c r="D22" s="27">
        <v>0</v>
      </c>
      <c r="E22" s="27">
        <v>0</v>
      </c>
      <c r="F22" s="27">
        <v>0</v>
      </c>
      <c r="G22" s="27">
        <v>0</v>
      </c>
      <c r="H22" s="27">
        <v>0</v>
      </c>
      <c r="I22" s="27">
        <v>0</v>
      </c>
      <c r="J22" s="75">
        <v>0</v>
      </c>
      <c r="K22" s="75">
        <v>0</v>
      </c>
      <c r="L22" s="75">
        <v>0</v>
      </c>
      <c r="M22" s="75">
        <v>0</v>
      </c>
      <c r="N22" s="75">
        <v>0</v>
      </c>
      <c r="O22" s="75">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zoomScale="80" workbookViewId="0">
      <selection activeCell="BC60" sqref="BC60:BC61"/>
    </sheetView>
  </sheetViews>
  <sheetFormatPr defaultColWidth="9.140625" defaultRowHeight="15.75" x14ac:dyDescent="0.2"/>
  <cols>
    <col min="1" max="1" width="61.7109375" style="77" customWidth="1"/>
    <col min="2" max="2" width="18.5703125" style="78" customWidth="1"/>
    <col min="3" max="13" width="16.85546875" style="78" customWidth="1"/>
    <col min="14" max="33" width="16.85546875" style="78" hidden="1" customWidth="1"/>
    <col min="34" max="34" width="16.85546875" style="76" hidden="1" customWidth="1"/>
    <col min="35" max="53" width="0" style="76" hidden="1" customWidth="1"/>
    <col min="54" max="239" width="9.140625" style="76"/>
    <col min="240" max="240" width="61.7109375" style="76" customWidth="1"/>
    <col min="241" max="241" width="18.5703125" style="76" customWidth="1"/>
    <col min="242" max="281" width="16.85546875" style="76" customWidth="1"/>
    <col min="282" max="283" width="18.5703125" style="76" customWidth="1"/>
    <col min="284" max="284" width="21.7109375" style="76" customWidth="1"/>
    <col min="285" max="495" width="9.140625" style="76"/>
    <col min="496" max="496" width="61.7109375" style="76" customWidth="1"/>
    <col min="497" max="497" width="18.5703125" style="76" customWidth="1"/>
    <col min="498" max="537" width="16.85546875" style="76" customWidth="1"/>
    <col min="538" max="539" width="18.5703125" style="76" customWidth="1"/>
    <col min="540" max="540" width="21.7109375" style="76" customWidth="1"/>
    <col min="541" max="751" width="9.140625" style="76"/>
    <col min="752" max="752" width="61.7109375" style="76" customWidth="1"/>
    <col min="753" max="753" width="18.5703125" style="76" customWidth="1"/>
    <col min="754" max="793" width="16.85546875" style="76" customWidth="1"/>
    <col min="794" max="795" width="18.5703125" style="76" customWidth="1"/>
    <col min="796" max="796" width="21.7109375" style="76" customWidth="1"/>
    <col min="797" max="1007" width="9.140625" style="76"/>
    <col min="1008" max="1008" width="61.7109375" style="76" customWidth="1"/>
    <col min="1009" max="1009" width="18.5703125" style="76" customWidth="1"/>
    <col min="1010" max="1049" width="16.85546875" style="76" customWidth="1"/>
    <col min="1050" max="1051" width="18.5703125" style="76" customWidth="1"/>
    <col min="1052" max="1052" width="21.7109375" style="76" customWidth="1"/>
    <col min="1053" max="1263" width="9.140625" style="76"/>
    <col min="1264" max="1264" width="61.7109375" style="76" customWidth="1"/>
    <col min="1265" max="1265" width="18.5703125" style="76" customWidth="1"/>
    <col min="1266" max="1305" width="16.85546875" style="76" customWidth="1"/>
    <col min="1306" max="1307" width="18.5703125" style="76" customWidth="1"/>
    <col min="1308" max="1308" width="21.7109375" style="76" customWidth="1"/>
    <col min="1309" max="1519" width="9.140625" style="76"/>
    <col min="1520" max="1520" width="61.7109375" style="76" customWidth="1"/>
    <col min="1521" max="1521" width="18.5703125" style="76" customWidth="1"/>
    <col min="1522" max="1561" width="16.85546875" style="76" customWidth="1"/>
    <col min="1562" max="1563" width="18.5703125" style="76" customWidth="1"/>
    <col min="1564" max="1564" width="21.7109375" style="76" customWidth="1"/>
    <col min="1565" max="1775" width="9.140625" style="76"/>
    <col min="1776" max="1776" width="61.7109375" style="76" customWidth="1"/>
    <col min="1777" max="1777" width="18.5703125" style="76" customWidth="1"/>
    <col min="1778" max="1817" width="16.85546875" style="76" customWidth="1"/>
    <col min="1818" max="1819" width="18.5703125" style="76" customWidth="1"/>
    <col min="1820" max="1820" width="21.7109375" style="76" customWidth="1"/>
    <col min="1821" max="2031" width="9.140625" style="76"/>
    <col min="2032" max="2032" width="61.7109375" style="76" customWidth="1"/>
    <col min="2033" max="2033" width="18.5703125" style="76" customWidth="1"/>
    <col min="2034" max="2073" width="16.85546875" style="76" customWidth="1"/>
    <col min="2074" max="2075" width="18.5703125" style="76" customWidth="1"/>
    <col min="2076" max="2076" width="21.7109375" style="76" customWidth="1"/>
    <col min="2077" max="2287" width="9.140625" style="76"/>
    <col min="2288" max="2288" width="61.7109375" style="76" customWidth="1"/>
    <col min="2289" max="2289" width="18.5703125" style="76" customWidth="1"/>
    <col min="2290" max="2329" width="16.85546875" style="76" customWidth="1"/>
    <col min="2330" max="2331" width="18.5703125" style="76" customWidth="1"/>
    <col min="2332" max="2332" width="21.7109375" style="76" customWidth="1"/>
    <col min="2333" max="2543" width="9.140625" style="76"/>
    <col min="2544" max="2544" width="61.7109375" style="76" customWidth="1"/>
    <col min="2545" max="2545" width="18.5703125" style="76" customWidth="1"/>
    <col min="2546" max="2585" width="16.85546875" style="76" customWidth="1"/>
    <col min="2586" max="2587" width="18.5703125" style="76" customWidth="1"/>
    <col min="2588" max="2588" width="21.7109375" style="76" customWidth="1"/>
    <col min="2589" max="2799" width="9.140625" style="76"/>
    <col min="2800" max="2800" width="61.7109375" style="76" customWidth="1"/>
    <col min="2801" max="2801" width="18.5703125" style="76" customWidth="1"/>
    <col min="2802" max="2841" width="16.85546875" style="76" customWidth="1"/>
    <col min="2842" max="2843" width="18.5703125" style="76" customWidth="1"/>
    <col min="2844" max="2844" width="21.7109375" style="76" customWidth="1"/>
    <col min="2845" max="3055" width="9.140625" style="76"/>
    <col min="3056" max="3056" width="61.7109375" style="76" customWidth="1"/>
    <col min="3057" max="3057" width="18.5703125" style="76" customWidth="1"/>
    <col min="3058" max="3097" width="16.85546875" style="76" customWidth="1"/>
    <col min="3098" max="3099" width="18.5703125" style="76" customWidth="1"/>
    <col min="3100" max="3100" width="21.7109375" style="76" customWidth="1"/>
    <col min="3101" max="3311" width="9.140625" style="76"/>
    <col min="3312" max="3312" width="61.7109375" style="76" customWidth="1"/>
    <col min="3313" max="3313" width="18.5703125" style="76" customWidth="1"/>
    <col min="3314" max="3353" width="16.85546875" style="76" customWidth="1"/>
    <col min="3354" max="3355" width="18.5703125" style="76" customWidth="1"/>
    <col min="3356" max="3356" width="21.7109375" style="76" customWidth="1"/>
    <col min="3357" max="3567" width="9.140625" style="76"/>
    <col min="3568" max="3568" width="61.7109375" style="76" customWidth="1"/>
    <col min="3569" max="3569" width="18.5703125" style="76" customWidth="1"/>
    <col min="3570" max="3609" width="16.85546875" style="76" customWidth="1"/>
    <col min="3610" max="3611" width="18.5703125" style="76" customWidth="1"/>
    <col min="3612" max="3612" width="21.7109375" style="76" customWidth="1"/>
    <col min="3613" max="3823" width="9.140625" style="76"/>
    <col min="3824" max="3824" width="61.7109375" style="76" customWidth="1"/>
    <col min="3825" max="3825" width="18.5703125" style="76" customWidth="1"/>
    <col min="3826" max="3865" width="16.85546875" style="76" customWidth="1"/>
    <col min="3866" max="3867" width="18.5703125" style="76" customWidth="1"/>
    <col min="3868" max="3868" width="21.7109375" style="76" customWidth="1"/>
    <col min="3869" max="4079" width="9.140625" style="76"/>
    <col min="4080" max="4080" width="61.7109375" style="76" customWidth="1"/>
    <col min="4081" max="4081" width="18.5703125" style="76" customWidth="1"/>
    <col min="4082" max="4121" width="16.85546875" style="76" customWidth="1"/>
    <col min="4122" max="4123" width="18.5703125" style="76" customWidth="1"/>
    <col min="4124" max="4124" width="21.7109375" style="76" customWidth="1"/>
    <col min="4125" max="4335" width="9.140625" style="76"/>
    <col min="4336" max="4336" width="61.7109375" style="76" customWidth="1"/>
    <col min="4337" max="4337" width="18.5703125" style="76" customWidth="1"/>
    <col min="4338" max="4377" width="16.85546875" style="76" customWidth="1"/>
    <col min="4378" max="4379" width="18.5703125" style="76" customWidth="1"/>
    <col min="4380" max="4380" width="21.7109375" style="76" customWidth="1"/>
    <col min="4381" max="4591" width="9.140625" style="76"/>
    <col min="4592" max="4592" width="61.7109375" style="76" customWidth="1"/>
    <col min="4593" max="4593" width="18.5703125" style="76" customWidth="1"/>
    <col min="4594" max="4633" width="16.85546875" style="76" customWidth="1"/>
    <col min="4634" max="4635" width="18.5703125" style="76" customWidth="1"/>
    <col min="4636" max="4636" width="21.7109375" style="76" customWidth="1"/>
    <col min="4637" max="4847" width="9.140625" style="76"/>
    <col min="4848" max="4848" width="61.7109375" style="76" customWidth="1"/>
    <col min="4849" max="4849" width="18.5703125" style="76" customWidth="1"/>
    <col min="4850" max="4889" width="16.85546875" style="76" customWidth="1"/>
    <col min="4890" max="4891" width="18.5703125" style="76" customWidth="1"/>
    <col min="4892" max="4892" width="21.7109375" style="76" customWidth="1"/>
    <col min="4893" max="5103" width="9.140625" style="76"/>
    <col min="5104" max="5104" width="61.7109375" style="76" customWidth="1"/>
    <col min="5105" max="5105" width="18.5703125" style="76" customWidth="1"/>
    <col min="5106" max="5145" width="16.85546875" style="76" customWidth="1"/>
    <col min="5146" max="5147" width="18.5703125" style="76" customWidth="1"/>
    <col min="5148" max="5148" width="21.7109375" style="76" customWidth="1"/>
    <col min="5149" max="5359" width="9.140625" style="76"/>
    <col min="5360" max="5360" width="61.7109375" style="76" customWidth="1"/>
    <col min="5361" max="5361" width="18.5703125" style="76" customWidth="1"/>
    <col min="5362" max="5401" width="16.85546875" style="76" customWidth="1"/>
    <col min="5402" max="5403" width="18.5703125" style="76" customWidth="1"/>
    <col min="5404" max="5404" width="21.7109375" style="76" customWidth="1"/>
    <col min="5405" max="5615" width="9.140625" style="76"/>
    <col min="5616" max="5616" width="61.7109375" style="76" customWidth="1"/>
    <col min="5617" max="5617" width="18.5703125" style="76" customWidth="1"/>
    <col min="5618" max="5657" width="16.85546875" style="76" customWidth="1"/>
    <col min="5658" max="5659" width="18.5703125" style="76" customWidth="1"/>
    <col min="5660" max="5660" width="21.7109375" style="76" customWidth="1"/>
    <col min="5661" max="5871" width="9.140625" style="76"/>
    <col min="5872" max="5872" width="61.7109375" style="76" customWidth="1"/>
    <col min="5873" max="5873" width="18.5703125" style="76" customWidth="1"/>
    <col min="5874" max="5913" width="16.85546875" style="76" customWidth="1"/>
    <col min="5914" max="5915" width="18.5703125" style="76" customWidth="1"/>
    <col min="5916" max="5916" width="21.7109375" style="76" customWidth="1"/>
    <col min="5917" max="6127" width="9.140625" style="76"/>
    <col min="6128" max="6128" width="61.7109375" style="76" customWidth="1"/>
    <col min="6129" max="6129" width="18.5703125" style="76" customWidth="1"/>
    <col min="6130" max="6169" width="16.85546875" style="76" customWidth="1"/>
    <col min="6170" max="6171" width="18.5703125" style="76" customWidth="1"/>
    <col min="6172" max="6172" width="21.7109375" style="76" customWidth="1"/>
    <col min="6173" max="6383" width="9.140625" style="76"/>
    <col min="6384" max="6384" width="61.7109375" style="76" customWidth="1"/>
    <col min="6385" max="6385" width="18.5703125" style="76" customWidth="1"/>
    <col min="6386" max="6425" width="16.85546875" style="76" customWidth="1"/>
    <col min="6426" max="6427" width="18.5703125" style="76" customWidth="1"/>
    <col min="6428" max="6428" width="21.7109375" style="76" customWidth="1"/>
    <col min="6429" max="6639" width="9.140625" style="76"/>
    <col min="6640" max="6640" width="61.7109375" style="76" customWidth="1"/>
    <col min="6641" max="6641" width="18.5703125" style="76" customWidth="1"/>
    <col min="6642" max="6681" width="16.85546875" style="76" customWidth="1"/>
    <col min="6682" max="6683" width="18.5703125" style="76" customWidth="1"/>
    <col min="6684" max="6684" width="21.7109375" style="76" customWidth="1"/>
    <col min="6685" max="6895" width="9.140625" style="76"/>
    <col min="6896" max="6896" width="61.7109375" style="76" customWidth="1"/>
    <col min="6897" max="6897" width="18.5703125" style="76" customWidth="1"/>
    <col min="6898" max="6937" width="16.85546875" style="76" customWidth="1"/>
    <col min="6938" max="6939" width="18.5703125" style="76" customWidth="1"/>
    <col min="6940" max="6940" width="21.7109375" style="76" customWidth="1"/>
    <col min="6941" max="7151" width="9.140625" style="76"/>
    <col min="7152" max="7152" width="61.7109375" style="76" customWidth="1"/>
    <col min="7153" max="7153" width="18.5703125" style="76" customWidth="1"/>
    <col min="7154" max="7193" width="16.85546875" style="76" customWidth="1"/>
    <col min="7194" max="7195" width="18.5703125" style="76" customWidth="1"/>
    <col min="7196" max="7196" width="21.7109375" style="76" customWidth="1"/>
    <col min="7197" max="7407" width="9.140625" style="76"/>
    <col min="7408" max="7408" width="61.7109375" style="76" customWidth="1"/>
    <col min="7409" max="7409" width="18.5703125" style="76" customWidth="1"/>
    <col min="7410" max="7449" width="16.85546875" style="76" customWidth="1"/>
    <col min="7450" max="7451" width="18.5703125" style="76" customWidth="1"/>
    <col min="7452" max="7452" width="21.7109375" style="76" customWidth="1"/>
    <col min="7453" max="7663" width="9.140625" style="76"/>
    <col min="7664" max="7664" width="61.7109375" style="76" customWidth="1"/>
    <col min="7665" max="7665" width="18.5703125" style="76" customWidth="1"/>
    <col min="7666" max="7705" width="16.85546875" style="76" customWidth="1"/>
    <col min="7706" max="7707" width="18.5703125" style="76" customWidth="1"/>
    <col min="7708" max="7708" width="21.7109375" style="76" customWidth="1"/>
    <col min="7709" max="7919" width="9.140625" style="76"/>
    <col min="7920" max="7920" width="61.7109375" style="76" customWidth="1"/>
    <col min="7921" max="7921" width="18.5703125" style="76" customWidth="1"/>
    <col min="7922" max="7961" width="16.85546875" style="76" customWidth="1"/>
    <col min="7962" max="7963" width="18.5703125" style="76" customWidth="1"/>
    <col min="7964" max="7964" width="21.7109375" style="76" customWidth="1"/>
    <col min="7965" max="8175" width="9.140625" style="76"/>
    <col min="8176" max="8176" width="61.7109375" style="76" customWidth="1"/>
    <col min="8177" max="8177" width="18.5703125" style="76" customWidth="1"/>
    <col min="8178" max="8217" width="16.85546875" style="76" customWidth="1"/>
    <col min="8218" max="8219" width="18.5703125" style="76" customWidth="1"/>
    <col min="8220" max="8220" width="21.7109375" style="76" customWidth="1"/>
    <col min="8221" max="8431" width="9.140625" style="76"/>
    <col min="8432" max="8432" width="61.7109375" style="76" customWidth="1"/>
    <col min="8433" max="8433" width="18.5703125" style="76" customWidth="1"/>
    <col min="8434" max="8473" width="16.85546875" style="76" customWidth="1"/>
    <col min="8474" max="8475" width="18.5703125" style="76" customWidth="1"/>
    <col min="8476" max="8476" width="21.7109375" style="76" customWidth="1"/>
    <col min="8477" max="8687" width="9.140625" style="76"/>
    <col min="8688" max="8688" width="61.7109375" style="76" customWidth="1"/>
    <col min="8689" max="8689" width="18.5703125" style="76" customWidth="1"/>
    <col min="8690" max="8729" width="16.85546875" style="76" customWidth="1"/>
    <col min="8730" max="8731" width="18.5703125" style="76" customWidth="1"/>
    <col min="8732" max="8732" width="21.7109375" style="76" customWidth="1"/>
    <col min="8733" max="8943" width="9.140625" style="76"/>
    <col min="8944" max="8944" width="61.7109375" style="76" customWidth="1"/>
    <col min="8945" max="8945" width="18.5703125" style="76" customWidth="1"/>
    <col min="8946" max="8985" width="16.85546875" style="76" customWidth="1"/>
    <col min="8986" max="8987" width="18.5703125" style="76" customWidth="1"/>
    <col min="8988" max="8988" width="21.7109375" style="76" customWidth="1"/>
    <col min="8989" max="9199" width="9.140625" style="76"/>
    <col min="9200" max="9200" width="61.7109375" style="76" customWidth="1"/>
    <col min="9201" max="9201" width="18.5703125" style="76" customWidth="1"/>
    <col min="9202" max="9241" width="16.85546875" style="76" customWidth="1"/>
    <col min="9242" max="9243" width="18.5703125" style="76" customWidth="1"/>
    <col min="9244" max="9244" width="21.7109375" style="76" customWidth="1"/>
    <col min="9245" max="9455" width="9.140625" style="76"/>
    <col min="9456" max="9456" width="61.7109375" style="76" customWidth="1"/>
    <col min="9457" max="9457" width="18.5703125" style="76" customWidth="1"/>
    <col min="9458" max="9497" width="16.85546875" style="76" customWidth="1"/>
    <col min="9498" max="9499" width="18.5703125" style="76" customWidth="1"/>
    <col min="9500" max="9500" width="21.7109375" style="76" customWidth="1"/>
    <col min="9501" max="9711" width="9.140625" style="76"/>
    <col min="9712" max="9712" width="61.7109375" style="76" customWidth="1"/>
    <col min="9713" max="9713" width="18.5703125" style="76" customWidth="1"/>
    <col min="9714" max="9753" width="16.85546875" style="76" customWidth="1"/>
    <col min="9754" max="9755" width="18.5703125" style="76" customWidth="1"/>
    <col min="9756" max="9756" width="21.7109375" style="76" customWidth="1"/>
    <col min="9757" max="9967" width="9.140625" style="76"/>
    <col min="9968" max="9968" width="61.7109375" style="76" customWidth="1"/>
    <col min="9969" max="9969" width="18.5703125" style="76" customWidth="1"/>
    <col min="9970" max="10009" width="16.85546875" style="76" customWidth="1"/>
    <col min="10010" max="10011" width="18.5703125" style="76" customWidth="1"/>
    <col min="10012" max="10012" width="21.7109375" style="76" customWidth="1"/>
    <col min="10013" max="10223" width="9.140625" style="76"/>
    <col min="10224" max="10224" width="61.7109375" style="76" customWidth="1"/>
    <col min="10225" max="10225" width="18.5703125" style="76" customWidth="1"/>
    <col min="10226" max="10265" width="16.85546875" style="76" customWidth="1"/>
    <col min="10266" max="10267" width="18.5703125" style="76" customWidth="1"/>
    <col min="10268" max="10268" width="21.7109375" style="76" customWidth="1"/>
    <col min="10269" max="10479" width="9.140625" style="76"/>
    <col min="10480" max="10480" width="61.7109375" style="76" customWidth="1"/>
    <col min="10481" max="10481" width="18.5703125" style="76" customWidth="1"/>
    <col min="10482" max="10521" width="16.85546875" style="76" customWidth="1"/>
    <col min="10522" max="10523" width="18.5703125" style="76" customWidth="1"/>
    <col min="10524" max="10524" width="21.7109375" style="76" customWidth="1"/>
    <col min="10525" max="10735" width="9.140625" style="76"/>
    <col min="10736" max="10736" width="61.7109375" style="76" customWidth="1"/>
    <col min="10737" max="10737" width="18.5703125" style="76" customWidth="1"/>
    <col min="10738" max="10777" width="16.85546875" style="76" customWidth="1"/>
    <col min="10778" max="10779" width="18.5703125" style="76" customWidth="1"/>
    <col min="10780" max="10780" width="21.7109375" style="76" customWidth="1"/>
    <col min="10781" max="10991" width="9.140625" style="76"/>
    <col min="10992" max="10992" width="61.7109375" style="76" customWidth="1"/>
    <col min="10993" max="10993" width="18.5703125" style="76" customWidth="1"/>
    <col min="10994" max="11033" width="16.85546875" style="76" customWidth="1"/>
    <col min="11034" max="11035" width="18.5703125" style="76" customWidth="1"/>
    <col min="11036" max="11036" width="21.7109375" style="76" customWidth="1"/>
    <col min="11037" max="11247" width="9.140625" style="76"/>
    <col min="11248" max="11248" width="61.7109375" style="76" customWidth="1"/>
    <col min="11249" max="11249" width="18.5703125" style="76" customWidth="1"/>
    <col min="11250" max="11289" width="16.85546875" style="76" customWidth="1"/>
    <col min="11290" max="11291" width="18.5703125" style="76" customWidth="1"/>
    <col min="11292" max="11292" width="21.7109375" style="76" customWidth="1"/>
    <col min="11293" max="11503" width="9.140625" style="76"/>
    <col min="11504" max="11504" width="61.7109375" style="76" customWidth="1"/>
    <col min="11505" max="11505" width="18.5703125" style="76" customWidth="1"/>
    <col min="11506" max="11545" width="16.85546875" style="76" customWidth="1"/>
    <col min="11546" max="11547" width="18.5703125" style="76" customWidth="1"/>
    <col min="11548" max="11548" width="21.7109375" style="76" customWidth="1"/>
    <col min="11549" max="11759" width="9.140625" style="76"/>
    <col min="11760" max="11760" width="61.7109375" style="76" customWidth="1"/>
    <col min="11761" max="11761" width="18.5703125" style="76" customWidth="1"/>
    <col min="11762" max="11801" width="16.85546875" style="76" customWidth="1"/>
    <col min="11802" max="11803" width="18.5703125" style="76" customWidth="1"/>
    <col min="11804" max="11804" width="21.7109375" style="76" customWidth="1"/>
    <col min="11805" max="12015" width="9.140625" style="76"/>
    <col min="12016" max="12016" width="61.7109375" style="76" customWidth="1"/>
    <col min="12017" max="12017" width="18.5703125" style="76" customWidth="1"/>
    <col min="12018" max="12057" width="16.85546875" style="76" customWidth="1"/>
    <col min="12058" max="12059" width="18.5703125" style="76" customWidth="1"/>
    <col min="12060" max="12060" width="21.7109375" style="76" customWidth="1"/>
    <col min="12061" max="12271" width="9.140625" style="76"/>
    <col min="12272" max="12272" width="61.7109375" style="76" customWidth="1"/>
    <col min="12273" max="12273" width="18.5703125" style="76" customWidth="1"/>
    <col min="12274" max="12313" width="16.85546875" style="76" customWidth="1"/>
    <col min="12314" max="12315" width="18.5703125" style="76" customWidth="1"/>
    <col min="12316" max="12316" width="21.7109375" style="76" customWidth="1"/>
    <col min="12317" max="12527" width="9.140625" style="76"/>
    <col min="12528" max="12528" width="61.7109375" style="76" customWidth="1"/>
    <col min="12529" max="12529" width="18.5703125" style="76" customWidth="1"/>
    <col min="12530" max="12569" width="16.85546875" style="76" customWidth="1"/>
    <col min="12570" max="12571" width="18.5703125" style="76" customWidth="1"/>
    <col min="12572" max="12572" width="21.7109375" style="76" customWidth="1"/>
    <col min="12573" max="12783" width="9.140625" style="76"/>
    <col min="12784" max="12784" width="61.7109375" style="76" customWidth="1"/>
    <col min="12785" max="12785" width="18.5703125" style="76" customWidth="1"/>
    <col min="12786" max="12825" width="16.85546875" style="76" customWidth="1"/>
    <col min="12826" max="12827" width="18.5703125" style="76" customWidth="1"/>
    <col min="12828" max="12828" width="21.7109375" style="76" customWidth="1"/>
    <col min="12829" max="13039" width="9.140625" style="76"/>
    <col min="13040" max="13040" width="61.7109375" style="76" customWidth="1"/>
    <col min="13041" max="13041" width="18.5703125" style="76" customWidth="1"/>
    <col min="13042" max="13081" width="16.85546875" style="76" customWidth="1"/>
    <col min="13082" max="13083" width="18.5703125" style="76" customWidth="1"/>
    <col min="13084" max="13084" width="21.7109375" style="76" customWidth="1"/>
    <col min="13085" max="13295" width="9.140625" style="76"/>
    <col min="13296" max="13296" width="61.7109375" style="76" customWidth="1"/>
    <col min="13297" max="13297" width="18.5703125" style="76" customWidth="1"/>
    <col min="13298" max="13337" width="16.85546875" style="76" customWidth="1"/>
    <col min="13338" max="13339" width="18.5703125" style="76" customWidth="1"/>
    <col min="13340" max="13340" width="21.7109375" style="76" customWidth="1"/>
    <col min="13341" max="13551" width="9.140625" style="76"/>
    <col min="13552" max="13552" width="61.7109375" style="76" customWidth="1"/>
    <col min="13553" max="13553" width="18.5703125" style="76" customWidth="1"/>
    <col min="13554" max="13593" width="16.85546875" style="76" customWidth="1"/>
    <col min="13594" max="13595" width="18.5703125" style="76" customWidth="1"/>
    <col min="13596" max="13596" width="21.7109375" style="76" customWidth="1"/>
    <col min="13597" max="13807" width="9.140625" style="76"/>
    <col min="13808" max="13808" width="61.7109375" style="76" customWidth="1"/>
    <col min="13809" max="13809" width="18.5703125" style="76" customWidth="1"/>
    <col min="13810" max="13849" width="16.85546875" style="76" customWidth="1"/>
    <col min="13850" max="13851" width="18.5703125" style="76" customWidth="1"/>
    <col min="13852" max="13852" width="21.7109375" style="76" customWidth="1"/>
    <col min="13853" max="14063" width="9.140625" style="76"/>
    <col min="14064" max="14064" width="61.7109375" style="76" customWidth="1"/>
    <col min="14065" max="14065" width="18.5703125" style="76" customWidth="1"/>
    <col min="14066" max="14105" width="16.85546875" style="76" customWidth="1"/>
    <col min="14106" max="14107" width="18.5703125" style="76" customWidth="1"/>
    <col min="14108" max="14108" width="21.7109375" style="76" customWidth="1"/>
    <col min="14109" max="14319" width="9.140625" style="76"/>
    <col min="14320" max="14320" width="61.7109375" style="76" customWidth="1"/>
    <col min="14321" max="14321" width="18.5703125" style="76" customWidth="1"/>
    <col min="14322" max="14361" width="16.85546875" style="76" customWidth="1"/>
    <col min="14362" max="14363" width="18.5703125" style="76" customWidth="1"/>
    <col min="14364" max="14364" width="21.7109375" style="76" customWidth="1"/>
    <col min="14365" max="14575" width="9.140625" style="76"/>
    <col min="14576" max="14576" width="61.7109375" style="76" customWidth="1"/>
    <col min="14577" max="14577" width="18.5703125" style="76" customWidth="1"/>
    <col min="14578" max="14617" width="16.85546875" style="76" customWidth="1"/>
    <col min="14618" max="14619" width="18.5703125" style="76" customWidth="1"/>
    <col min="14620" max="14620" width="21.7109375" style="76" customWidth="1"/>
    <col min="14621" max="14831" width="9.140625" style="76"/>
    <col min="14832" max="14832" width="61.7109375" style="76" customWidth="1"/>
    <col min="14833" max="14833" width="18.5703125" style="76" customWidth="1"/>
    <col min="14834" max="14873" width="16.85546875" style="76" customWidth="1"/>
    <col min="14874" max="14875" width="18.5703125" style="76" customWidth="1"/>
    <col min="14876" max="14876" width="21.7109375" style="76" customWidth="1"/>
    <col min="14877" max="15087" width="9.140625" style="76"/>
    <col min="15088" max="15088" width="61.7109375" style="76" customWidth="1"/>
    <col min="15089" max="15089" width="18.5703125" style="76" customWidth="1"/>
    <col min="15090" max="15129" width="16.85546875" style="76" customWidth="1"/>
    <col min="15130" max="15131" width="18.5703125" style="76" customWidth="1"/>
    <col min="15132" max="15132" width="21.7109375" style="76" customWidth="1"/>
    <col min="15133" max="15343" width="9.140625" style="76"/>
    <col min="15344" max="15344" width="61.7109375" style="76" customWidth="1"/>
    <col min="15345" max="15345" width="18.5703125" style="76" customWidth="1"/>
    <col min="15346" max="15385" width="16.85546875" style="76" customWidth="1"/>
    <col min="15386" max="15387" width="18.5703125" style="76" customWidth="1"/>
    <col min="15388" max="15388" width="21.7109375" style="76" customWidth="1"/>
    <col min="15389" max="15599" width="9.140625" style="76"/>
    <col min="15600" max="15600" width="61.7109375" style="76" customWidth="1"/>
    <col min="15601" max="15601" width="18.5703125" style="76" customWidth="1"/>
    <col min="15602" max="15641" width="16.85546875" style="76" customWidth="1"/>
    <col min="15642" max="15643" width="18.5703125" style="76" customWidth="1"/>
    <col min="15644" max="15644" width="21.7109375" style="76" customWidth="1"/>
    <col min="15645" max="15855" width="9.140625" style="76"/>
    <col min="15856" max="15856" width="61.7109375" style="76" customWidth="1"/>
    <col min="15857" max="15857" width="18.5703125" style="76" customWidth="1"/>
    <col min="15858" max="15897" width="16.85546875" style="76" customWidth="1"/>
    <col min="15898" max="15899" width="18.5703125" style="76" customWidth="1"/>
    <col min="15900" max="15900" width="21.7109375" style="76" customWidth="1"/>
    <col min="15901" max="16111" width="9.140625" style="76"/>
    <col min="16112" max="16112" width="61.7109375" style="76" customWidth="1"/>
    <col min="16113" max="16113" width="18.5703125" style="76" customWidth="1"/>
    <col min="16114" max="16153" width="16.85546875" style="76" customWidth="1"/>
    <col min="16154" max="16155" width="18.5703125" style="76" customWidth="1"/>
    <col min="16156" max="16156" width="21.7109375" style="76" customWidth="1"/>
    <col min="16157" max="16384" width="9.140625" style="76"/>
  </cols>
  <sheetData>
    <row r="1" spans="1:33" ht="18.75" x14ac:dyDescent="0.2">
      <c r="A1" s="2"/>
      <c r="B1" s="79"/>
      <c r="C1" s="79"/>
      <c r="D1" s="79"/>
      <c r="G1" s="79"/>
      <c r="H1" s="3" t="s">
        <v>0</v>
      </c>
      <c r="I1" s="79"/>
      <c r="J1" s="79"/>
      <c r="K1" s="3"/>
      <c r="L1" s="79"/>
      <c r="M1" s="79"/>
      <c r="N1" s="79"/>
      <c r="O1" s="79"/>
      <c r="P1" s="79"/>
      <c r="Q1" s="79"/>
      <c r="R1" s="79"/>
      <c r="S1" s="79"/>
      <c r="T1" s="79"/>
      <c r="U1" s="79"/>
      <c r="V1" s="79"/>
      <c r="W1" s="79"/>
      <c r="X1" s="79"/>
      <c r="Y1" s="79"/>
      <c r="Z1" s="79"/>
      <c r="AA1" s="79"/>
      <c r="AB1" s="79"/>
      <c r="AC1" s="79"/>
      <c r="AD1" s="79"/>
      <c r="AE1" s="79"/>
      <c r="AF1" s="79"/>
      <c r="AG1" s="79"/>
    </row>
    <row r="2" spans="1:33" ht="18.75" x14ac:dyDescent="0.3">
      <c r="A2" s="2"/>
      <c r="B2" s="79"/>
      <c r="C2" s="79"/>
      <c r="D2" s="79"/>
      <c r="E2" s="76"/>
      <c r="F2" s="76"/>
      <c r="G2" s="79"/>
      <c r="H2" s="4" t="s">
        <v>1</v>
      </c>
      <c r="I2" s="79"/>
      <c r="J2" s="79"/>
      <c r="K2" s="4"/>
      <c r="L2" s="79"/>
      <c r="M2" s="79"/>
      <c r="N2" s="79"/>
      <c r="O2" s="79"/>
      <c r="P2" s="79"/>
      <c r="Q2" s="79"/>
      <c r="R2" s="79"/>
      <c r="S2" s="79"/>
      <c r="T2" s="79"/>
      <c r="U2" s="79"/>
      <c r="V2" s="79"/>
      <c r="W2" s="79"/>
      <c r="X2" s="79"/>
      <c r="Y2" s="79"/>
      <c r="Z2" s="79"/>
      <c r="AA2" s="79"/>
      <c r="AB2" s="79"/>
      <c r="AC2" s="79"/>
      <c r="AD2" s="79"/>
      <c r="AE2" s="79"/>
      <c r="AF2" s="79"/>
      <c r="AG2" s="79"/>
    </row>
    <row r="3" spans="1:33" ht="18.75" x14ac:dyDescent="0.3">
      <c r="A3" s="80"/>
      <c r="B3" s="79"/>
      <c r="C3" s="79"/>
      <c r="D3" s="79"/>
      <c r="E3" s="76"/>
      <c r="F3" s="76"/>
      <c r="G3" s="79"/>
      <c r="H3" s="4" t="s">
        <v>252</v>
      </c>
      <c r="I3" s="79"/>
      <c r="J3" s="79"/>
      <c r="K3" s="4"/>
      <c r="L3" s="79"/>
      <c r="M3" s="79"/>
      <c r="N3" s="79"/>
      <c r="O3" s="79"/>
      <c r="P3" s="79"/>
      <c r="Q3" s="79"/>
      <c r="R3" s="79"/>
      <c r="S3" s="79"/>
      <c r="T3" s="79"/>
      <c r="U3" s="79"/>
      <c r="V3" s="79"/>
      <c r="W3" s="79"/>
      <c r="X3" s="79"/>
      <c r="Y3" s="79"/>
      <c r="Z3" s="79"/>
      <c r="AA3" s="79"/>
      <c r="AB3" s="79"/>
      <c r="AC3" s="79"/>
      <c r="AD3" s="79"/>
      <c r="AE3" s="79"/>
      <c r="AF3" s="79"/>
      <c r="AG3" s="79"/>
    </row>
    <row r="4" spans="1:33" ht="18.75" x14ac:dyDescent="0.3">
      <c r="A4" s="80"/>
      <c r="B4" s="79"/>
      <c r="C4" s="79"/>
      <c r="D4" s="79"/>
      <c r="E4" s="79"/>
      <c r="F4" s="79"/>
      <c r="G4" s="79"/>
      <c r="H4" s="79"/>
      <c r="I4" s="79"/>
      <c r="J4" s="79"/>
      <c r="K4" s="4"/>
      <c r="L4" s="79"/>
      <c r="M4" s="79"/>
      <c r="N4" s="79"/>
      <c r="O4" s="79"/>
      <c r="P4" s="79"/>
      <c r="Q4" s="79"/>
      <c r="R4" s="79"/>
      <c r="S4" s="79"/>
      <c r="T4" s="79"/>
      <c r="U4" s="79"/>
      <c r="V4" s="79"/>
      <c r="W4" s="79"/>
      <c r="X4" s="79"/>
      <c r="Y4" s="79"/>
      <c r="Z4" s="79"/>
      <c r="AA4" s="79"/>
      <c r="AB4" s="79"/>
      <c r="AC4" s="79"/>
      <c r="AD4" s="79"/>
      <c r="AE4" s="79"/>
      <c r="AF4" s="79"/>
      <c r="AG4" s="79"/>
    </row>
    <row r="5" spans="1:33" x14ac:dyDescent="0.2">
      <c r="A5" s="325" t="str">
        <f>'1. паспорт местоположение'!A5:C5</f>
        <v>Год раскрытия информации: 2025 год</v>
      </c>
      <c r="B5" s="325"/>
      <c r="C5" s="325"/>
      <c r="D5" s="325"/>
      <c r="E5" s="325"/>
      <c r="F5" s="325"/>
      <c r="G5" s="325"/>
      <c r="H5" s="325"/>
      <c r="I5" s="81"/>
      <c r="J5" s="81"/>
      <c r="K5" s="81"/>
      <c r="L5" s="81"/>
      <c r="M5" s="81"/>
      <c r="N5" s="81"/>
      <c r="O5" s="81"/>
      <c r="P5" s="81"/>
      <c r="Q5" s="81"/>
      <c r="R5" s="81"/>
      <c r="S5" s="81"/>
      <c r="T5" s="81"/>
      <c r="U5" s="81"/>
      <c r="V5" s="81"/>
      <c r="W5" s="81"/>
      <c r="X5" s="81"/>
      <c r="Y5" s="81"/>
      <c r="Z5" s="81"/>
      <c r="AA5" s="81"/>
      <c r="AB5" s="81"/>
      <c r="AC5" s="81"/>
      <c r="AD5" s="81"/>
      <c r="AE5" s="81"/>
      <c r="AF5" s="81"/>
      <c r="AG5" s="81"/>
    </row>
    <row r="6" spans="1:33" ht="18.75" x14ac:dyDescent="0.3">
      <c r="A6" s="80"/>
      <c r="B6" s="79"/>
      <c r="C6" s="79"/>
      <c r="D6" s="79"/>
      <c r="E6" s="79"/>
      <c r="F6" s="79"/>
      <c r="G6" s="79"/>
      <c r="H6" s="79"/>
      <c r="I6" s="79"/>
      <c r="J6" s="79"/>
      <c r="K6" s="4"/>
      <c r="L6" s="79"/>
      <c r="M6" s="79"/>
      <c r="N6" s="79"/>
      <c r="O6" s="79"/>
      <c r="P6" s="79"/>
      <c r="Q6" s="79"/>
      <c r="R6" s="79"/>
      <c r="S6" s="79"/>
      <c r="T6" s="79"/>
      <c r="U6" s="79"/>
      <c r="V6" s="79"/>
      <c r="W6" s="79"/>
      <c r="X6" s="79"/>
      <c r="Y6" s="79"/>
      <c r="Z6" s="79"/>
      <c r="AA6" s="79"/>
      <c r="AB6" s="79"/>
      <c r="AC6" s="79"/>
      <c r="AD6" s="79"/>
      <c r="AE6" s="79"/>
      <c r="AF6" s="79"/>
      <c r="AG6" s="79"/>
    </row>
    <row r="7" spans="1:33" ht="18.75" x14ac:dyDescent="0.2">
      <c r="A7" s="326" t="s">
        <v>4</v>
      </c>
      <c r="B7" s="326"/>
      <c r="C7" s="326"/>
      <c r="D7" s="326"/>
      <c r="E7" s="326"/>
      <c r="F7" s="326"/>
      <c r="G7" s="326"/>
      <c r="H7" s="326"/>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
      <c r="A8" s="82"/>
      <c r="B8" s="82"/>
      <c r="C8" s="82"/>
      <c r="D8" s="82"/>
      <c r="E8" s="82"/>
      <c r="F8" s="82"/>
      <c r="G8" s="82"/>
      <c r="H8" s="82"/>
      <c r="I8" s="82"/>
      <c r="J8" s="82"/>
      <c r="K8" s="82"/>
      <c r="L8" s="83"/>
      <c r="M8" s="83"/>
      <c r="N8" s="83"/>
      <c r="O8" s="83"/>
      <c r="P8" s="83"/>
      <c r="Q8" s="83"/>
      <c r="R8" s="83"/>
      <c r="S8" s="83"/>
      <c r="T8" s="83"/>
      <c r="U8" s="83"/>
      <c r="V8" s="83"/>
      <c r="W8" s="83"/>
      <c r="X8" s="83"/>
      <c r="Y8" s="83"/>
      <c r="Z8" s="79"/>
      <c r="AA8" s="79"/>
      <c r="AB8" s="79"/>
      <c r="AC8" s="79"/>
      <c r="AD8" s="79"/>
      <c r="AE8" s="79"/>
      <c r="AF8" s="79"/>
      <c r="AG8" s="79"/>
    </row>
    <row r="9" spans="1:33" ht="18.75" x14ac:dyDescent="0.2">
      <c r="A9" s="324" t="str">
        <f>'1. паспорт местоположение'!A9:C9</f>
        <v>Акционерное общество "Россети Янтарь" ДЗО  ПАО "Россети"</v>
      </c>
      <c r="B9" s="324"/>
      <c r="C9" s="324"/>
      <c r="D9" s="324"/>
      <c r="E9" s="324"/>
      <c r="F9" s="324"/>
      <c r="G9" s="324"/>
      <c r="H9" s="324"/>
      <c r="I9" s="84"/>
      <c r="J9" s="84"/>
      <c r="K9" s="84"/>
      <c r="L9" s="84"/>
      <c r="M9" s="84"/>
      <c r="N9" s="84"/>
      <c r="O9" s="84"/>
      <c r="P9" s="84"/>
      <c r="Q9" s="84"/>
      <c r="R9" s="84"/>
      <c r="S9" s="84"/>
      <c r="T9" s="84"/>
      <c r="U9" s="84"/>
      <c r="V9" s="84"/>
      <c r="W9" s="84"/>
      <c r="X9" s="84"/>
      <c r="Y9" s="84"/>
      <c r="Z9" s="84"/>
      <c r="AA9" s="84"/>
      <c r="AB9" s="84"/>
      <c r="AC9" s="84"/>
      <c r="AD9" s="84"/>
      <c r="AE9" s="84"/>
      <c r="AF9" s="84"/>
      <c r="AG9" s="84"/>
    </row>
    <row r="10" spans="1:33" x14ac:dyDescent="0.2">
      <c r="A10" s="322" t="s">
        <v>6</v>
      </c>
      <c r="B10" s="322"/>
      <c r="C10" s="322"/>
      <c r="D10" s="322"/>
      <c r="E10" s="322"/>
      <c r="F10" s="322"/>
      <c r="G10" s="322"/>
      <c r="H10" s="322"/>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x14ac:dyDescent="0.2">
      <c r="A11" s="82"/>
      <c r="B11" s="82"/>
      <c r="C11" s="82"/>
      <c r="D11" s="82"/>
      <c r="E11" s="82"/>
      <c r="F11" s="82"/>
      <c r="G11" s="82"/>
      <c r="H11" s="82"/>
      <c r="I11" s="82"/>
      <c r="J11" s="82"/>
      <c r="K11" s="82"/>
      <c r="L11" s="83"/>
      <c r="M11" s="83"/>
      <c r="N11" s="83"/>
      <c r="O11" s="83"/>
      <c r="P11" s="83"/>
      <c r="Q11" s="83"/>
      <c r="R11" s="83"/>
      <c r="S11" s="83"/>
      <c r="T11" s="83"/>
      <c r="U11" s="83"/>
      <c r="V11" s="83"/>
      <c r="W11" s="83"/>
      <c r="X11" s="83"/>
      <c r="Y11" s="83"/>
      <c r="Z11" s="79"/>
      <c r="AA11" s="79"/>
      <c r="AB11" s="79"/>
      <c r="AC11" s="79"/>
      <c r="AD11" s="79"/>
      <c r="AE11" s="79"/>
      <c r="AF11" s="79"/>
      <c r="AG11" s="79"/>
    </row>
    <row r="12" spans="1:33" ht="18.75" x14ac:dyDescent="0.2">
      <c r="A12" s="324" t="str">
        <f>'1. паспорт местоположение'!A12:C12</f>
        <v>N_181-49</v>
      </c>
      <c r="B12" s="324"/>
      <c r="C12" s="324"/>
      <c r="D12" s="324"/>
      <c r="E12" s="324"/>
      <c r="F12" s="324"/>
      <c r="G12" s="324"/>
      <c r="H12" s="32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row>
    <row r="13" spans="1:33" x14ac:dyDescent="0.2">
      <c r="A13" s="322" t="s">
        <v>8</v>
      </c>
      <c r="B13" s="322"/>
      <c r="C13" s="322"/>
      <c r="D13" s="322"/>
      <c r="E13" s="322"/>
      <c r="F13" s="322"/>
      <c r="G13" s="322"/>
      <c r="H13" s="322"/>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ht="18.75"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79"/>
      <c r="AA14" s="79"/>
      <c r="AB14" s="79"/>
      <c r="AC14" s="79"/>
      <c r="AD14" s="79"/>
      <c r="AE14" s="79"/>
      <c r="AF14" s="79"/>
      <c r="AG14" s="79"/>
    </row>
    <row r="15" spans="1:33" ht="63.75" customHeight="1" x14ac:dyDescent="0.2">
      <c r="A15" s="323"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3"/>
      <c r="C15" s="323"/>
      <c r="D15" s="323"/>
      <c r="E15" s="323"/>
      <c r="F15" s="323"/>
      <c r="G15" s="323"/>
      <c r="H15" s="323"/>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row>
    <row r="16" spans="1:33" x14ac:dyDescent="0.2">
      <c r="A16" s="322" t="s">
        <v>10</v>
      </c>
      <c r="B16" s="322"/>
      <c r="C16" s="322"/>
      <c r="D16" s="322"/>
      <c r="E16" s="322"/>
      <c r="F16" s="322"/>
      <c r="G16" s="322"/>
      <c r="H16" s="322"/>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8.75" x14ac:dyDescent="0.2">
      <c r="A17" s="86"/>
      <c r="B17" s="86"/>
      <c r="C17" s="86"/>
      <c r="D17" s="86"/>
      <c r="E17" s="86"/>
      <c r="F17" s="86"/>
      <c r="G17" s="86"/>
      <c r="H17" s="86"/>
      <c r="I17" s="86"/>
      <c r="J17" s="86"/>
      <c r="K17" s="86"/>
      <c r="L17" s="86"/>
      <c r="M17" s="86"/>
      <c r="N17" s="86"/>
      <c r="O17" s="86"/>
      <c r="P17" s="86"/>
      <c r="Q17" s="86"/>
      <c r="R17" s="86"/>
      <c r="S17" s="86"/>
      <c r="T17" s="86"/>
      <c r="U17" s="86"/>
      <c r="V17" s="86"/>
      <c r="W17" s="87"/>
      <c r="X17" s="87"/>
      <c r="Y17" s="87"/>
      <c r="Z17" s="87"/>
      <c r="AA17" s="87"/>
      <c r="AB17" s="87"/>
      <c r="AC17" s="87"/>
      <c r="AD17" s="87"/>
      <c r="AE17" s="87"/>
      <c r="AF17" s="87"/>
      <c r="AG17" s="87"/>
    </row>
    <row r="18" spans="1:33" ht="18.75" x14ac:dyDescent="0.2">
      <c r="A18" s="324" t="s">
        <v>253</v>
      </c>
      <c r="B18" s="324"/>
      <c r="C18" s="324"/>
      <c r="D18" s="324"/>
      <c r="E18" s="324"/>
      <c r="F18" s="324"/>
      <c r="G18" s="324"/>
      <c r="H18" s="324"/>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row>
    <row r="19" spans="1:33" x14ac:dyDescent="0.2">
      <c r="A19" s="89"/>
      <c r="Q19" s="90"/>
    </row>
    <row r="20" spans="1:33" x14ac:dyDescent="0.2">
      <c r="A20" s="89"/>
      <c r="Q20" s="90"/>
    </row>
    <row r="21" spans="1:33" x14ac:dyDescent="0.2">
      <c r="A21" s="89"/>
      <c r="Q21" s="90"/>
    </row>
    <row r="22" spans="1:33" x14ac:dyDescent="0.2">
      <c r="A22" s="89"/>
      <c r="Q22" s="90"/>
    </row>
    <row r="23" spans="1:33" x14ac:dyDescent="0.2">
      <c r="D23" s="91"/>
      <c r="Q23" s="90"/>
    </row>
    <row r="24" spans="1:33" x14ac:dyDescent="0.2">
      <c r="A24" s="92" t="s">
        <v>254</v>
      </c>
      <c r="B24" s="93" t="s">
        <v>255</v>
      </c>
      <c r="D24" s="94"/>
      <c r="E24" s="95"/>
      <c r="F24" s="95"/>
      <c r="G24" s="95"/>
      <c r="H24" s="95"/>
    </row>
    <row r="25" spans="1:33" x14ac:dyDescent="0.2">
      <c r="A25" s="96" t="s">
        <v>256</v>
      </c>
      <c r="B25" s="97">
        <f>'6.2. Паспорт фин осв ввод'!C30*1000000</f>
        <v>47137803.030000001</v>
      </c>
    </row>
    <row r="26" spans="1:33" x14ac:dyDescent="0.2">
      <c r="A26" s="98" t="s">
        <v>257</v>
      </c>
      <c r="B26" s="99">
        <v>0</v>
      </c>
    </row>
    <row r="27" spans="1:33" x14ac:dyDescent="0.2">
      <c r="A27" s="98" t="s">
        <v>258</v>
      </c>
      <c r="B27" s="99">
        <v>30</v>
      </c>
      <c r="D27" s="91" t="s">
        <v>259</v>
      </c>
    </row>
    <row r="28" spans="1:33" ht="16.149999999999999" customHeight="1" x14ac:dyDescent="0.2">
      <c r="A28" s="100" t="s">
        <v>260</v>
      </c>
      <c r="B28" s="101">
        <v>1</v>
      </c>
      <c r="D28" s="312" t="s">
        <v>261</v>
      </c>
      <c r="E28" s="313"/>
      <c r="F28" s="314"/>
      <c r="G28" s="315" t="str">
        <f t="shared" ref="G28:G29" si="0">IF(SUM(B89:M89)=0,"не окупается",SUM(B89:M89))</f>
        <v>не окупается</v>
      </c>
      <c r="H28" s="316"/>
    </row>
    <row r="29" spans="1:33" ht="15.6" customHeight="1" x14ac:dyDescent="0.2">
      <c r="A29" s="96" t="s">
        <v>262</v>
      </c>
      <c r="B29" s="97">
        <f>B25*0.01</f>
        <v>471378.03030000004</v>
      </c>
      <c r="D29" s="312" t="s">
        <v>263</v>
      </c>
      <c r="E29" s="313"/>
      <c r="F29" s="314"/>
      <c r="G29" s="315" t="str">
        <f t="shared" si="0"/>
        <v>не окупается</v>
      </c>
      <c r="H29" s="316"/>
    </row>
    <row r="30" spans="1:33" ht="27.6" customHeight="1" x14ac:dyDescent="0.2">
      <c r="A30" s="98" t="s">
        <v>264</v>
      </c>
      <c r="B30" s="99">
        <v>3</v>
      </c>
      <c r="D30" s="312" t="s">
        <v>265</v>
      </c>
      <c r="E30" s="313"/>
      <c r="F30" s="314"/>
      <c r="G30" s="317">
        <f>M87</f>
        <v>-45525209.266871601</v>
      </c>
      <c r="H30" s="318"/>
    </row>
    <row r="31" spans="1:33" x14ac:dyDescent="0.2">
      <c r="A31" s="98" t="s">
        <v>266</v>
      </c>
      <c r="B31" s="99">
        <v>3</v>
      </c>
      <c r="D31" s="319"/>
      <c r="E31" s="320"/>
      <c r="F31" s="321"/>
      <c r="G31" s="319"/>
      <c r="H31" s="321"/>
    </row>
    <row r="32" spans="1:33" x14ac:dyDescent="0.2">
      <c r="A32" s="98" t="s">
        <v>267</v>
      </c>
      <c r="B32" s="99"/>
    </row>
    <row r="33" spans="1:53" x14ac:dyDescent="0.2">
      <c r="A33" s="98" t="s">
        <v>268</v>
      </c>
      <c r="B33" s="99"/>
    </row>
    <row r="34" spans="1:53" x14ac:dyDescent="0.2">
      <c r="A34" s="98" t="s">
        <v>269</v>
      </c>
      <c r="B34" s="99"/>
    </row>
    <row r="35" spans="1:53" x14ac:dyDescent="0.2">
      <c r="A35" s="102"/>
      <c r="B35" s="99"/>
    </row>
    <row r="36" spans="1:53" x14ac:dyDescent="0.2">
      <c r="A36" s="100" t="s">
        <v>270</v>
      </c>
      <c r="B36" s="103">
        <v>0.2</v>
      </c>
    </row>
    <row r="37" spans="1:53" x14ac:dyDescent="0.2">
      <c r="A37" s="96" t="s">
        <v>271</v>
      </c>
      <c r="B37" s="97">
        <v>0</v>
      </c>
    </row>
    <row r="38" spans="1:53" x14ac:dyDescent="0.2">
      <c r="A38" s="98" t="s">
        <v>272</v>
      </c>
      <c r="B38" s="99"/>
    </row>
    <row r="39" spans="1:53" x14ac:dyDescent="0.2">
      <c r="A39" s="104" t="s">
        <v>273</v>
      </c>
      <c r="B39" s="105"/>
    </row>
    <row r="40" spans="1:53" x14ac:dyDescent="0.2">
      <c r="A40" s="106" t="s">
        <v>274</v>
      </c>
      <c r="B40" s="107">
        <v>1</v>
      </c>
    </row>
    <row r="41" spans="1:53" x14ac:dyDescent="0.2">
      <c r="A41" s="108" t="s">
        <v>275</v>
      </c>
      <c r="B41" s="109"/>
    </row>
    <row r="42" spans="1:53" x14ac:dyDescent="0.2">
      <c r="A42" s="108" t="s">
        <v>276</v>
      </c>
      <c r="B42" s="110"/>
    </row>
    <row r="43" spans="1:53" x14ac:dyDescent="0.2">
      <c r="A43" s="108" t="s">
        <v>277</v>
      </c>
      <c r="B43" s="110">
        <v>0</v>
      </c>
    </row>
    <row r="44" spans="1:53" x14ac:dyDescent="0.2">
      <c r="A44" s="108" t="s">
        <v>278</v>
      </c>
      <c r="B44" s="110">
        <v>0.1371</v>
      </c>
    </row>
    <row r="45" spans="1:53" x14ac:dyDescent="0.2">
      <c r="A45" s="108" t="s">
        <v>279</v>
      </c>
      <c r="B45" s="110">
        <f>1-B43</f>
        <v>1</v>
      </c>
    </row>
    <row r="46" spans="1:53" x14ac:dyDescent="0.2">
      <c r="A46" s="111" t="s">
        <v>280</v>
      </c>
      <c r="B46" s="112">
        <f>B45*B44+B43*B42*(1-B36)</f>
        <v>0.1371</v>
      </c>
      <c r="C46" s="113"/>
    </row>
    <row r="47" spans="1:53" x14ac:dyDescent="0.2">
      <c r="A47" s="114" t="s">
        <v>281</v>
      </c>
      <c r="B47" s="115">
        <f>B58</f>
        <v>1</v>
      </c>
      <c r="C47" s="115">
        <f t="shared" ref="C47:AG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row>
    <row r="48" spans="1:53" x14ac:dyDescent="0.2">
      <c r="A48" s="116" t="s">
        <v>282</v>
      </c>
      <c r="B48" s="117">
        <f>E101</f>
        <v>7.8163170639641913E-2</v>
      </c>
      <c r="C48" s="117">
        <f t="shared" ref="C48:BA48" si="2">F101</f>
        <v>5.2628968689616612E-2</v>
      </c>
      <c r="D48" s="117">
        <f t="shared" si="2"/>
        <v>4.4208979893394937E-2</v>
      </c>
      <c r="E48" s="117">
        <f t="shared" si="2"/>
        <v>4.5799565299999997E-2</v>
      </c>
      <c r="F48" s="117">
        <f t="shared" si="2"/>
        <v>4.5799565299999997E-2</v>
      </c>
      <c r="G48" s="117">
        <f t="shared" si="2"/>
        <v>4.5799565299999997E-2</v>
      </c>
      <c r="H48" s="117">
        <f t="shared" si="2"/>
        <v>4.5799565299999997E-2</v>
      </c>
      <c r="I48" s="117">
        <f t="shared" si="2"/>
        <v>4.5799565299999997E-2</v>
      </c>
      <c r="J48" s="117">
        <f t="shared" si="2"/>
        <v>4.5799565299999997E-2</v>
      </c>
      <c r="K48" s="117">
        <f t="shared" si="2"/>
        <v>4.5799565299999997E-2</v>
      </c>
      <c r="L48" s="117">
        <f t="shared" si="2"/>
        <v>4.5799565299999997E-2</v>
      </c>
      <c r="M48" s="117">
        <f t="shared" si="2"/>
        <v>4.5799565299999997E-2</v>
      </c>
      <c r="N48" s="117">
        <f t="shared" si="2"/>
        <v>4.5799565299999997E-2</v>
      </c>
      <c r="O48" s="117">
        <f t="shared" si="2"/>
        <v>4.5799565299999997E-2</v>
      </c>
      <c r="P48" s="117">
        <f t="shared" si="2"/>
        <v>4.5799565299999997E-2</v>
      </c>
      <c r="Q48" s="117">
        <f t="shared" si="2"/>
        <v>4.5799565299999997E-2</v>
      </c>
      <c r="R48" s="117">
        <f t="shared" si="2"/>
        <v>4.5799565299999997E-2</v>
      </c>
      <c r="S48" s="117">
        <f t="shared" si="2"/>
        <v>4.5799565299999997E-2</v>
      </c>
      <c r="T48" s="117">
        <f t="shared" si="2"/>
        <v>4.5799565299999997E-2</v>
      </c>
      <c r="U48" s="117">
        <f t="shared" si="2"/>
        <v>4.5799565299999997E-2</v>
      </c>
      <c r="V48" s="117">
        <f t="shared" si="2"/>
        <v>4.5799565299999997E-2</v>
      </c>
      <c r="W48" s="117">
        <f t="shared" si="2"/>
        <v>4.5799565299999997E-2</v>
      </c>
      <c r="X48" s="117">
        <f t="shared" si="2"/>
        <v>4.5799565299999997E-2</v>
      </c>
      <c r="Y48" s="117">
        <f t="shared" si="2"/>
        <v>4.5799565299999997E-2</v>
      </c>
      <c r="Z48" s="117">
        <f t="shared" si="2"/>
        <v>4.5799565299999997E-2</v>
      </c>
      <c r="AA48" s="117">
        <f t="shared" si="2"/>
        <v>4.5799565299999997E-2</v>
      </c>
      <c r="AB48" s="117">
        <f t="shared" si="2"/>
        <v>4.5799565299999997E-2</v>
      </c>
      <c r="AC48" s="117">
        <f t="shared" si="2"/>
        <v>4.5799565299999997E-2</v>
      </c>
      <c r="AD48" s="117">
        <f t="shared" si="2"/>
        <v>4.5799565299999997E-2</v>
      </c>
      <c r="AE48" s="117">
        <f t="shared" si="2"/>
        <v>4.5799565299999997E-2</v>
      </c>
      <c r="AF48" s="117">
        <f t="shared" si="2"/>
        <v>4.5799565299999997E-2</v>
      </c>
      <c r="AG48" s="117">
        <f t="shared" si="2"/>
        <v>4.5799565299999997E-2</v>
      </c>
      <c r="AH48" s="117">
        <f t="shared" si="2"/>
        <v>4.5799565299999997E-2</v>
      </c>
      <c r="AI48" s="117">
        <f t="shared" si="2"/>
        <v>4.5799565299999997E-2</v>
      </c>
      <c r="AJ48" s="117">
        <f t="shared" si="2"/>
        <v>4.5799565299999997E-2</v>
      </c>
      <c r="AK48" s="117">
        <f t="shared" si="2"/>
        <v>4.5799565299999997E-2</v>
      </c>
      <c r="AL48" s="117">
        <f t="shared" si="2"/>
        <v>4.5799565299999997E-2</v>
      </c>
      <c r="AM48" s="117">
        <f t="shared" si="2"/>
        <v>0</v>
      </c>
      <c r="AN48" s="117">
        <f t="shared" si="2"/>
        <v>0</v>
      </c>
      <c r="AO48" s="117">
        <f t="shared" si="2"/>
        <v>0</v>
      </c>
      <c r="AP48" s="117">
        <f t="shared" si="2"/>
        <v>0</v>
      </c>
      <c r="AQ48" s="117">
        <f t="shared" si="2"/>
        <v>0</v>
      </c>
      <c r="AR48" s="117">
        <f t="shared" si="2"/>
        <v>0</v>
      </c>
      <c r="AS48" s="117">
        <f t="shared" si="2"/>
        <v>0</v>
      </c>
      <c r="AT48" s="117">
        <f t="shared" si="2"/>
        <v>0</v>
      </c>
      <c r="AU48" s="117">
        <f t="shared" si="2"/>
        <v>0</v>
      </c>
      <c r="AV48" s="117">
        <f t="shared" si="2"/>
        <v>0</v>
      </c>
      <c r="AW48" s="117">
        <f t="shared" si="2"/>
        <v>0</v>
      </c>
      <c r="AX48" s="117">
        <f t="shared" si="2"/>
        <v>0</v>
      </c>
      <c r="AY48" s="117">
        <f t="shared" si="2"/>
        <v>0</v>
      </c>
      <c r="AZ48" s="117">
        <f t="shared" si="2"/>
        <v>0</v>
      </c>
      <c r="BA48" s="117">
        <f t="shared" si="2"/>
        <v>0</v>
      </c>
    </row>
    <row r="49" spans="1:53" x14ac:dyDescent="0.2">
      <c r="A49" s="116" t="s">
        <v>283</v>
      </c>
      <c r="B49" s="117">
        <f>E102</f>
        <v>7.8163170639641913E-2</v>
      </c>
      <c r="C49" s="117">
        <f t="shared" ref="C49:BA49" si="3">F102</f>
        <v>0.13490578638953354</v>
      </c>
      <c r="D49" s="117">
        <f t="shared" si="3"/>
        <v>0.18507881348092603</v>
      </c>
      <c r="E49" s="117">
        <f t="shared" si="3"/>
        <v>0.23935490798459225</v>
      </c>
      <c r="F49" s="117">
        <f t="shared" si="3"/>
        <v>0.29611682402270811</v>
      </c>
      <c r="G49" s="117">
        <f t="shared" si="3"/>
        <v>0.35547841114096479</v>
      </c>
      <c r="H49" s="117">
        <f t="shared" si="3"/>
        <v>0.41755873314475567</v>
      </c>
      <c r="I49" s="117">
        <f t="shared" si="3"/>
        <v>0.48248230691000438</v>
      </c>
      <c r="J49" s="117">
        <f t="shared" si="3"/>
        <v>0.55037935213142397</v>
      </c>
      <c r="K49" s="117">
        <f t="shared" si="3"/>
        <v>0.62138605250913903</v>
      </c>
      <c r="L49" s="117">
        <f t="shared" si="3"/>
        <v>0.69564482889754076</v>
      </c>
      <c r="M49" s="117">
        <f t="shared" si="3"/>
        <v>0.77330462496424102</v>
      </c>
      <c r="N49" s="117">
        <f t="shared" si="3"/>
        <v>0.85452120593208281</v>
      </c>
      <c r="O49" s="117">
        <f t="shared" si="3"/>
        <v>0.93945747100340404</v>
      </c>
      <c r="P49" s="117">
        <f t="shared" si="3"/>
        <v>1.0282837800931977</v>
      </c>
      <c r="Q49" s="117">
        <f t="shared" si="3"/>
        <v>1.1211782955265068</v>
      </c>
      <c r="R49" s="117">
        <f t="shared" si="3"/>
        <v>1.2183273393854157</v>
      </c>
      <c r="S49" s="117">
        <f t="shared" si="3"/>
        <v>1.3199257672223736</v>
      </c>
      <c r="T49" s="117">
        <f t="shared" si="3"/>
        <v>1.4261773588894275</v>
      </c>
      <c r="U49" s="117">
        <f t="shared" si="3"/>
        <v>1.5372952272672658</v>
      </c>
      <c r="V49" s="117">
        <f t="shared" si="3"/>
        <v>1.6535022457138715</v>
      </c>
      <c r="W49" s="117">
        <f t="shared" si="3"/>
        <v>1.7750314950901407</v>
      </c>
      <c r="X49" s="117">
        <f t="shared" si="3"/>
        <v>1.9021267312590786</v>
      </c>
      <c r="Y49" s="117">
        <f t="shared" si="3"/>
        <v>2.0350428739962547</v>
      </c>
      <c r="Z49" s="117">
        <f t="shared" si="3"/>
        <v>2.1740465182921462</v>
      </c>
      <c r="AA49" s="117">
        <f t="shared" si="3"/>
        <v>2.3194164690719052</v>
      </c>
      <c r="AB49" s="117">
        <f t="shared" si="3"/>
        <v>2.4714443004050595</v>
      </c>
      <c r="AC49" s="117">
        <f t="shared" si="3"/>
        <v>2.6304349403267739</v>
      </c>
      <c r="AD49" s="117">
        <f t="shared" si="3"/>
        <v>2.7967072824436721</v>
      </c>
      <c r="AE49" s="117">
        <f t="shared" si="3"/>
        <v>2.9705948255509367</v>
      </c>
      <c r="AF49" s="117">
        <f t="shared" si="3"/>
        <v>3.1524463425435991</v>
      </c>
      <c r="AG49" s="117">
        <f t="shared" si="3"/>
        <v>3.342626579963671</v>
      </c>
      <c r="AH49" s="117">
        <f t="shared" si="3"/>
        <v>3.5415169895862331</v>
      </c>
      <c r="AI49" s="117">
        <f t="shared" si="3"/>
        <v>3.7495164935118472</v>
      </c>
      <c r="AJ49" s="117">
        <f t="shared" si="3"/>
        <v>3.96704228429987</v>
      </c>
      <c r="AK49" s="117">
        <f t="shared" si="3"/>
        <v>4.1945306617475238</v>
      </c>
      <c r="AL49" s="117">
        <f t="shared" si="3"/>
        <v>4.4324379079930818</v>
      </c>
      <c r="AM49" s="117">
        <f t="shared" si="3"/>
        <v>0</v>
      </c>
      <c r="AN49" s="117">
        <f t="shared" si="3"/>
        <v>0</v>
      </c>
      <c r="AO49" s="117">
        <f t="shared" si="3"/>
        <v>0</v>
      </c>
      <c r="AP49" s="117">
        <f t="shared" si="3"/>
        <v>0</v>
      </c>
      <c r="AQ49" s="117">
        <f t="shared" si="3"/>
        <v>0</v>
      </c>
      <c r="AR49" s="117">
        <f t="shared" si="3"/>
        <v>0</v>
      </c>
      <c r="AS49" s="117">
        <f t="shared" si="3"/>
        <v>0</v>
      </c>
      <c r="AT49" s="117">
        <f t="shared" si="3"/>
        <v>0</v>
      </c>
      <c r="AU49" s="117">
        <f t="shared" si="3"/>
        <v>0</v>
      </c>
      <c r="AV49" s="117">
        <f t="shared" si="3"/>
        <v>0</v>
      </c>
      <c r="AW49" s="117">
        <f t="shared" si="3"/>
        <v>0</v>
      </c>
      <c r="AX49" s="117">
        <f t="shared" si="3"/>
        <v>0</v>
      </c>
      <c r="AY49" s="117">
        <f t="shared" si="3"/>
        <v>0</v>
      </c>
      <c r="AZ49" s="117">
        <f t="shared" si="3"/>
        <v>0</v>
      </c>
      <c r="BA49" s="117">
        <f t="shared" si="3"/>
        <v>0</v>
      </c>
    </row>
    <row r="50" spans="1:53" x14ac:dyDescent="0.2">
      <c r="A50" s="118" t="s">
        <v>284</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c r="AF50" s="119">
        <v>0</v>
      </c>
      <c r="AG50" s="119">
        <v>0</v>
      </c>
    </row>
    <row r="52" spans="1:53" x14ac:dyDescent="0.2">
      <c r="A52" s="120" t="s">
        <v>285</v>
      </c>
      <c r="B52" s="121">
        <f>B58</f>
        <v>1</v>
      </c>
      <c r="C52" s="121">
        <f t="shared" ref="C52:AG52" si="4">C58</f>
        <v>2</v>
      </c>
      <c r="D52" s="121">
        <f t="shared" si="4"/>
        <v>3</v>
      </c>
      <c r="E52" s="121">
        <f t="shared" si="4"/>
        <v>4</v>
      </c>
      <c r="F52" s="121">
        <f t="shared" si="4"/>
        <v>5</v>
      </c>
      <c r="G52" s="121">
        <f t="shared" si="4"/>
        <v>6</v>
      </c>
      <c r="H52" s="121">
        <f t="shared" si="4"/>
        <v>7</v>
      </c>
      <c r="I52" s="121">
        <f t="shared" si="4"/>
        <v>8</v>
      </c>
      <c r="J52" s="121">
        <f t="shared" si="4"/>
        <v>9</v>
      </c>
      <c r="K52" s="121">
        <f t="shared" si="4"/>
        <v>10</v>
      </c>
      <c r="L52" s="121">
        <f t="shared" si="4"/>
        <v>11</v>
      </c>
      <c r="M52" s="121">
        <f t="shared" si="4"/>
        <v>12</v>
      </c>
      <c r="N52" s="121">
        <f t="shared" si="4"/>
        <v>13</v>
      </c>
      <c r="O52" s="121">
        <f t="shared" si="4"/>
        <v>14</v>
      </c>
      <c r="P52" s="121">
        <f t="shared" si="4"/>
        <v>15</v>
      </c>
      <c r="Q52" s="121">
        <f t="shared" si="4"/>
        <v>16</v>
      </c>
      <c r="R52" s="121">
        <f t="shared" si="4"/>
        <v>17</v>
      </c>
      <c r="S52" s="121">
        <f t="shared" si="4"/>
        <v>18</v>
      </c>
      <c r="T52" s="121">
        <f t="shared" si="4"/>
        <v>19</v>
      </c>
      <c r="U52" s="121">
        <f t="shared" si="4"/>
        <v>20</v>
      </c>
      <c r="V52" s="121">
        <f t="shared" si="4"/>
        <v>21</v>
      </c>
      <c r="W52" s="121">
        <f t="shared" si="4"/>
        <v>22</v>
      </c>
      <c r="X52" s="121">
        <f t="shared" si="4"/>
        <v>23</v>
      </c>
      <c r="Y52" s="121">
        <f t="shared" si="4"/>
        <v>24</v>
      </c>
      <c r="Z52" s="121">
        <f t="shared" si="4"/>
        <v>25</v>
      </c>
      <c r="AA52" s="121">
        <f t="shared" si="4"/>
        <v>26</v>
      </c>
      <c r="AB52" s="121">
        <f t="shared" si="4"/>
        <v>27</v>
      </c>
      <c r="AC52" s="121">
        <f t="shared" si="4"/>
        <v>28</v>
      </c>
      <c r="AD52" s="121">
        <f t="shared" si="4"/>
        <v>29</v>
      </c>
      <c r="AE52" s="121">
        <f t="shared" si="4"/>
        <v>30</v>
      </c>
      <c r="AF52" s="121">
        <f t="shared" si="4"/>
        <v>31</v>
      </c>
      <c r="AG52" s="121">
        <f t="shared" si="4"/>
        <v>32</v>
      </c>
    </row>
    <row r="53" spans="1:53" x14ac:dyDescent="0.2">
      <c r="A53" s="122" t="s">
        <v>286</v>
      </c>
      <c r="B53" s="123">
        <v>0</v>
      </c>
      <c r="C53" s="123">
        <f t="shared" ref="C53:AG53" si="5">B53+B54-B55</f>
        <v>0</v>
      </c>
      <c r="D53" s="123">
        <f t="shared" si="5"/>
        <v>0</v>
      </c>
      <c r="E53" s="123">
        <f t="shared" si="5"/>
        <v>0</v>
      </c>
      <c r="F53" s="123">
        <f t="shared" si="5"/>
        <v>0</v>
      </c>
      <c r="G53" s="123">
        <f t="shared" si="5"/>
        <v>0</v>
      </c>
      <c r="H53" s="123">
        <f t="shared" si="5"/>
        <v>0</v>
      </c>
      <c r="I53" s="123">
        <f t="shared" si="5"/>
        <v>0</v>
      </c>
      <c r="J53" s="123">
        <f t="shared" si="5"/>
        <v>0</v>
      </c>
      <c r="K53" s="123">
        <f t="shared" si="5"/>
        <v>0</v>
      </c>
      <c r="L53" s="123">
        <f t="shared" si="5"/>
        <v>0</v>
      </c>
      <c r="M53" s="123">
        <f t="shared" si="5"/>
        <v>0</v>
      </c>
      <c r="N53" s="123">
        <f t="shared" si="5"/>
        <v>0</v>
      </c>
      <c r="O53" s="123">
        <f t="shared" si="5"/>
        <v>0</v>
      </c>
      <c r="P53" s="123">
        <f t="shared" si="5"/>
        <v>0</v>
      </c>
      <c r="Q53" s="123">
        <f t="shared" si="5"/>
        <v>0</v>
      </c>
      <c r="R53" s="123">
        <f t="shared" si="5"/>
        <v>0</v>
      </c>
      <c r="S53" s="123">
        <f t="shared" si="5"/>
        <v>0</v>
      </c>
      <c r="T53" s="123">
        <f t="shared" si="5"/>
        <v>0</v>
      </c>
      <c r="U53" s="123">
        <f t="shared" si="5"/>
        <v>0</v>
      </c>
      <c r="V53" s="123">
        <f t="shared" si="5"/>
        <v>0</v>
      </c>
      <c r="W53" s="123">
        <f t="shared" si="5"/>
        <v>0</v>
      </c>
      <c r="X53" s="123">
        <f t="shared" si="5"/>
        <v>0</v>
      </c>
      <c r="Y53" s="123">
        <f t="shared" si="5"/>
        <v>0</v>
      </c>
      <c r="Z53" s="123">
        <f t="shared" si="5"/>
        <v>0</v>
      </c>
      <c r="AA53" s="123">
        <f t="shared" si="5"/>
        <v>0</v>
      </c>
      <c r="AB53" s="123">
        <f t="shared" si="5"/>
        <v>0</v>
      </c>
      <c r="AC53" s="123">
        <f t="shared" si="5"/>
        <v>0</v>
      </c>
      <c r="AD53" s="123">
        <f t="shared" si="5"/>
        <v>0</v>
      </c>
      <c r="AE53" s="123">
        <f t="shared" si="5"/>
        <v>0</v>
      </c>
      <c r="AF53" s="123">
        <f t="shared" si="5"/>
        <v>0</v>
      </c>
      <c r="AG53" s="123">
        <f t="shared" si="5"/>
        <v>0</v>
      </c>
    </row>
    <row r="54" spans="1:53" x14ac:dyDescent="0.2">
      <c r="A54" s="122" t="s">
        <v>287</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row>
    <row r="55" spans="1:53" x14ac:dyDescent="0.2">
      <c r="A55" s="122" t="s">
        <v>288</v>
      </c>
      <c r="B55" s="123">
        <f>$B$54/$B$40</f>
        <v>0</v>
      </c>
      <c r="C55" s="123">
        <f t="shared" ref="C55:AG55" si="6">IF(ROUND(C53,1)=0,0,B55+C54/$B$40)</f>
        <v>0</v>
      </c>
      <c r="D55" s="123">
        <f t="shared" si="6"/>
        <v>0</v>
      </c>
      <c r="E55" s="123">
        <f t="shared" si="6"/>
        <v>0</v>
      </c>
      <c r="F55" s="123">
        <f t="shared" si="6"/>
        <v>0</v>
      </c>
      <c r="G55" s="123">
        <f t="shared" si="6"/>
        <v>0</v>
      </c>
      <c r="H55" s="123">
        <f t="shared" si="6"/>
        <v>0</v>
      </c>
      <c r="I55" s="123">
        <f t="shared" si="6"/>
        <v>0</v>
      </c>
      <c r="J55" s="123">
        <f t="shared" si="6"/>
        <v>0</v>
      </c>
      <c r="K55" s="123">
        <f t="shared" si="6"/>
        <v>0</v>
      </c>
      <c r="L55" s="123">
        <f t="shared" si="6"/>
        <v>0</v>
      </c>
      <c r="M55" s="123">
        <f t="shared" si="6"/>
        <v>0</v>
      </c>
      <c r="N55" s="123">
        <f t="shared" si="6"/>
        <v>0</v>
      </c>
      <c r="O55" s="123">
        <f t="shared" si="6"/>
        <v>0</v>
      </c>
      <c r="P55" s="123">
        <f t="shared" si="6"/>
        <v>0</v>
      </c>
      <c r="Q55" s="123">
        <f t="shared" si="6"/>
        <v>0</v>
      </c>
      <c r="R55" s="123">
        <f t="shared" si="6"/>
        <v>0</v>
      </c>
      <c r="S55" s="123">
        <f t="shared" si="6"/>
        <v>0</v>
      </c>
      <c r="T55" s="123">
        <f t="shared" si="6"/>
        <v>0</v>
      </c>
      <c r="U55" s="123">
        <f t="shared" si="6"/>
        <v>0</v>
      </c>
      <c r="V55" s="123">
        <f t="shared" si="6"/>
        <v>0</v>
      </c>
      <c r="W55" s="123">
        <f t="shared" si="6"/>
        <v>0</v>
      </c>
      <c r="X55" s="123">
        <f t="shared" si="6"/>
        <v>0</v>
      </c>
      <c r="Y55" s="123">
        <f t="shared" si="6"/>
        <v>0</v>
      </c>
      <c r="Z55" s="123">
        <f t="shared" si="6"/>
        <v>0</v>
      </c>
      <c r="AA55" s="123">
        <f t="shared" si="6"/>
        <v>0</v>
      </c>
      <c r="AB55" s="123">
        <f t="shared" si="6"/>
        <v>0</v>
      </c>
      <c r="AC55" s="123">
        <f t="shared" si="6"/>
        <v>0</v>
      </c>
      <c r="AD55" s="123">
        <f t="shared" si="6"/>
        <v>0</v>
      </c>
      <c r="AE55" s="123">
        <f t="shared" si="6"/>
        <v>0</v>
      </c>
      <c r="AF55" s="123">
        <f t="shared" si="6"/>
        <v>0</v>
      </c>
      <c r="AG55" s="123">
        <f t="shared" si="6"/>
        <v>0</v>
      </c>
    </row>
    <row r="56" spans="1:53" x14ac:dyDescent="0.2">
      <c r="A56" s="124" t="s">
        <v>289</v>
      </c>
      <c r="B56" s="125">
        <f t="shared" ref="B56:AG56" si="7">AVERAGE(SUM(B53:B54),(SUM(B53:B54)-B55))*$B$42</f>
        <v>0</v>
      </c>
      <c r="C56" s="125">
        <f t="shared" si="7"/>
        <v>0</v>
      </c>
      <c r="D56" s="125">
        <f t="shared" si="7"/>
        <v>0</v>
      </c>
      <c r="E56" s="125">
        <f t="shared" si="7"/>
        <v>0</v>
      </c>
      <c r="F56" s="125">
        <f t="shared" si="7"/>
        <v>0</v>
      </c>
      <c r="G56" s="125">
        <f t="shared" si="7"/>
        <v>0</v>
      </c>
      <c r="H56" s="125">
        <f t="shared" si="7"/>
        <v>0</v>
      </c>
      <c r="I56" s="125">
        <f t="shared" si="7"/>
        <v>0</v>
      </c>
      <c r="J56" s="125">
        <f t="shared" si="7"/>
        <v>0</v>
      </c>
      <c r="K56" s="125">
        <f t="shared" si="7"/>
        <v>0</v>
      </c>
      <c r="L56" s="125">
        <f t="shared" si="7"/>
        <v>0</v>
      </c>
      <c r="M56" s="125">
        <f t="shared" si="7"/>
        <v>0</v>
      </c>
      <c r="N56" s="125">
        <f t="shared" si="7"/>
        <v>0</v>
      </c>
      <c r="O56" s="125">
        <f t="shared" si="7"/>
        <v>0</v>
      </c>
      <c r="P56" s="125">
        <f t="shared" si="7"/>
        <v>0</v>
      </c>
      <c r="Q56" s="125">
        <f t="shared" si="7"/>
        <v>0</v>
      </c>
      <c r="R56" s="125">
        <f t="shared" si="7"/>
        <v>0</v>
      </c>
      <c r="S56" s="125">
        <f t="shared" si="7"/>
        <v>0</v>
      </c>
      <c r="T56" s="125">
        <f t="shared" si="7"/>
        <v>0</v>
      </c>
      <c r="U56" s="125">
        <f t="shared" si="7"/>
        <v>0</v>
      </c>
      <c r="V56" s="125">
        <f t="shared" si="7"/>
        <v>0</v>
      </c>
      <c r="W56" s="125">
        <f t="shared" si="7"/>
        <v>0</v>
      </c>
      <c r="X56" s="125">
        <f t="shared" si="7"/>
        <v>0</v>
      </c>
      <c r="Y56" s="125">
        <f t="shared" si="7"/>
        <v>0</v>
      </c>
      <c r="Z56" s="125">
        <f t="shared" si="7"/>
        <v>0</v>
      </c>
      <c r="AA56" s="125">
        <f t="shared" si="7"/>
        <v>0</v>
      </c>
      <c r="AB56" s="125">
        <f t="shared" si="7"/>
        <v>0</v>
      </c>
      <c r="AC56" s="125">
        <f t="shared" si="7"/>
        <v>0</v>
      </c>
      <c r="AD56" s="125">
        <f t="shared" si="7"/>
        <v>0</v>
      </c>
      <c r="AE56" s="125">
        <f t="shared" si="7"/>
        <v>0</v>
      </c>
      <c r="AF56" s="125">
        <f t="shared" si="7"/>
        <v>0</v>
      </c>
      <c r="AG56" s="125">
        <f t="shared" si="7"/>
        <v>0</v>
      </c>
    </row>
    <row r="57" spans="1:53"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row>
    <row r="58" spans="1:53" x14ac:dyDescent="0.2">
      <c r="A58" s="120" t="s">
        <v>290</v>
      </c>
      <c r="B58" s="121">
        <v>1</v>
      </c>
      <c r="C58" s="121">
        <f>B58+1</f>
        <v>2</v>
      </c>
      <c r="D58" s="121">
        <f t="shared" ref="D58:AG58" si="8">C58+1</f>
        <v>3</v>
      </c>
      <c r="E58" s="121">
        <f t="shared" si="8"/>
        <v>4</v>
      </c>
      <c r="F58" s="121">
        <f t="shared" si="8"/>
        <v>5</v>
      </c>
      <c r="G58" s="121">
        <f t="shared" si="8"/>
        <v>6</v>
      </c>
      <c r="H58" s="121">
        <f t="shared" si="8"/>
        <v>7</v>
      </c>
      <c r="I58" s="121">
        <f t="shared" si="8"/>
        <v>8</v>
      </c>
      <c r="J58" s="121">
        <f t="shared" si="8"/>
        <v>9</v>
      </c>
      <c r="K58" s="121">
        <f t="shared" si="8"/>
        <v>10</v>
      </c>
      <c r="L58" s="121">
        <f t="shared" si="8"/>
        <v>11</v>
      </c>
      <c r="M58" s="121">
        <f t="shared" si="8"/>
        <v>12</v>
      </c>
      <c r="N58" s="121">
        <f t="shared" si="8"/>
        <v>13</v>
      </c>
      <c r="O58" s="121">
        <f t="shared" si="8"/>
        <v>14</v>
      </c>
      <c r="P58" s="121">
        <f t="shared" si="8"/>
        <v>15</v>
      </c>
      <c r="Q58" s="121">
        <f t="shared" si="8"/>
        <v>16</v>
      </c>
      <c r="R58" s="121">
        <f t="shared" si="8"/>
        <v>17</v>
      </c>
      <c r="S58" s="121">
        <f t="shared" si="8"/>
        <v>18</v>
      </c>
      <c r="T58" s="121">
        <f t="shared" si="8"/>
        <v>19</v>
      </c>
      <c r="U58" s="121">
        <f t="shared" si="8"/>
        <v>20</v>
      </c>
      <c r="V58" s="121">
        <f t="shared" si="8"/>
        <v>21</v>
      </c>
      <c r="W58" s="121">
        <f t="shared" si="8"/>
        <v>22</v>
      </c>
      <c r="X58" s="121">
        <f t="shared" si="8"/>
        <v>23</v>
      </c>
      <c r="Y58" s="121">
        <f t="shared" si="8"/>
        <v>24</v>
      </c>
      <c r="Z58" s="121">
        <f t="shared" si="8"/>
        <v>25</v>
      </c>
      <c r="AA58" s="121">
        <f t="shared" si="8"/>
        <v>26</v>
      </c>
      <c r="AB58" s="121">
        <f t="shared" si="8"/>
        <v>27</v>
      </c>
      <c r="AC58" s="121">
        <f t="shared" si="8"/>
        <v>28</v>
      </c>
      <c r="AD58" s="121">
        <f t="shared" si="8"/>
        <v>29</v>
      </c>
      <c r="AE58" s="121">
        <f t="shared" si="8"/>
        <v>30</v>
      </c>
      <c r="AF58" s="121">
        <f t="shared" si="8"/>
        <v>31</v>
      </c>
      <c r="AG58" s="121">
        <f t="shared" si="8"/>
        <v>32</v>
      </c>
    </row>
    <row r="59" spans="1:53" ht="14.25" x14ac:dyDescent="0.2">
      <c r="A59" s="129" t="s">
        <v>291</v>
      </c>
      <c r="B59" s="130">
        <f t="shared" ref="B59:AG59" si="9">B50*$B$28</f>
        <v>0</v>
      </c>
      <c r="C59" s="130">
        <f t="shared" si="9"/>
        <v>0</v>
      </c>
      <c r="D59" s="130">
        <f t="shared" si="9"/>
        <v>0</v>
      </c>
      <c r="E59" s="130">
        <f t="shared" si="9"/>
        <v>0</v>
      </c>
      <c r="F59" s="130">
        <f t="shared" si="9"/>
        <v>0</v>
      </c>
      <c r="G59" s="130">
        <f t="shared" si="9"/>
        <v>0</v>
      </c>
      <c r="H59" s="130">
        <f t="shared" si="9"/>
        <v>0</v>
      </c>
      <c r="I59" s="130">
        <f t="shared" si="9"/>
        <v>0</v>
      </c>
      <c r="J59" s="130">
        <f t="shared" si="9"/>
        <v>0</v>
      </c>
      <c r="K59" s="130">
        <f t="shared" si="9"/>
        <v>0</v>
      </c>
      <c r="L59" s="130">
        <f t="shared" si="9"/>
        <v>0</v>
      </c>
      <c r="M59" s="130">
        <f t="shared" si="9"/>
        <v>0</v>
      </c>
      <c r="N59" s="130">
        <f t="shared" si="9"/>
        <v>0</v>
      </c>
      <c r="O59" s="130">
        <f t="shared" si="9"/>
        <v>0</v>
      </c>
      <c r="P59" s="130">
        <f t="shared" si="9"/>
        <v>0</v>
      </c>
      <c r="Q59" s="130">
        <f t="shared" si="9"/>
        <v>0</v>
      </c>
      <c r="R59" s="130">
        <f t="shared" si="9"/>
        <v>0</v>
      </c>
      <c r="S59" s="130">
        <f t="shared" si="9"/>
        <v>0</v>
      </c>
      <c r="T59" s="130">
        <f t="shared" si="9"/>
        <v>0</v>
      </c>
      <c r="U59" s="130">
        <f t="shared" si="9"/>
        <v>0</v>
      </c>
      <c r="V59" s="130">
        <f t="shared" si="9"/>
        <v>0</v>
      </c>
      <c r="W59" s="130">
        <f t="shared" si="9"/>
        <v>0</v>
      </c>
      <c r="X59" s="130">
        <f t="shared" si="9"/>
        <v>0</v>
      </c>
      <c r="Y59" s="130">
        <f t="shared" si="9"/>
        <v>0</v>
      </c>
      <c r="Z59" s="130">
        <f t="shared" si="9"/>
        <v>0</v>
      </c>
      <c r="AA59" s="130">
        <f t="shared" si="9"/>
        <v>0</v>
      </c>
      <c r="AB59" s="130">
        <f t="shared" si="9"/>
        <v>0</v>
      </c>
      <c r="AC59" s="130">
        <f t="shared" si="9"/>
        <v>0</v>
      </c>
      <c r="AD59" s="130">
        <f t="shared" si="9"/>
        <v>0</v>
      </c>
      <c r="AE59" s="130">
        <f t="shared" si="9"/>
        <v>0</v>
      </c>
      <c r="AF59" s="130">
        <f t="shared" si="9"/>
        <v>0</v>
      </c>
      <c r="AG59" s="130">
        <f t="shared" si="9"/>
        <v>0</v>
      </c>
    </row>
    <row r="60" spans="1:53" x14ac:dyDescent="0.2">
      <c r="A60" s="122" t="s">
        <v>292</v>
      </c>
      <c r="B60" s="123">
        <f t="shared" ref="B60:Z60" si="10">SUM(B61:B65)</f>
        <v>0</v>
      </c>
      <c r="C60" s="123">
        <f t="shared" si="10"/>
        <v>0</v>
      </c>
      <c r="D60" s="123">
        <f>SUM(D61:D65)</f>
        <v>0</v>
      </c>
      <c r="E60" s="123">
        <f t="shared" si="10"/>
        <v>-584204.67536841484</v>
      </c>
      <c r="F60" s="123">
        <f t="shared" si="10"/>
        <v>-610960.99554651591</v>
      </c>
      <c r="G60" s="123">
        <f t="shared" si="10"/>
        <v>-638942.74355780159</v>
      </c>
      <c r="H60" s="123">
        <f t="shared" si="10"/>
        <v>-668206.04346433829</v>
      </c>
      <c r="I60" s="123">
        <f t="shared" si="10"/>
        <v>-698809.58978583803</v>
      </c>
      <c r="J60" s="123">
        <f t="shared" si="10"/>
        <v>-730814.7652255008</v>
      </c>
      <c r="K60" s="123">
        <f t="shared" si="10"/>
        <v>-764285.76378765039</v>
      </c>
      <c r="L60" s="123">
        <f t="shared" si="10"/>
        <v>-799289.71953410341</v>
      </c>
      <c r="M60" s="123">
        <f t="shared" si="10"/>
        <v>-835896.84123752418</v>
      </c>
      <c r="N60" s="123">
        <f t="shared" si="10"/>
        <v>-874180.55320184596</v>
      </c>
      <c r="O60" s="123">
        <f t="shared" si="10"/>
        <v>-914217.64253220404</v>
      </c>
      <c r="P60" s="123">
        <f t="shared" si="10"/>
        <v>-956088.41314977</v>
      </c>
      <c r="Q60" s="123">
        <f t="shared" si="10"/>
        <v>-999876.84686039621</v>
      </c>
      <c r="R60" s="123">
        <f t="shared" si="10"/>
        <v>-1045670.771800137</v>
      </c>
      <c r="S60" s="123">
        <f t="shared" si="10"/>
        <v>-1093562.038595499</v>
      </c>
      <c r="T60" s="123">
        <f t="shared" si="10"/>
        <v>-1143646.7045917546</v>
      </c>
      <c r="U60" s="123">
        <f t="shared" si="10"/>
        <v>-1196025.2265188347</v>
      </c>
      <c r="V60" s="123">
        <f t="shared" si="10"/>
        <v>-1250802.6619812315</v>
      </c>
      <c r="W60" s="123">
        <f t="shared" si="10"/>
        <v>-1308088.8801760548</v>
      </c>
      <c r="X60" s="123">
        <f t="shared" si="10"/>
        <v>-1367998.782261882</v>
      </c>
      <c r="Y60" s="123">
        <f t="shared" si="10"/>
        <v>-1430652.5318204057</v>
      </c>
      <c r="Z60" s="123">
        <f t="shared" si="10"/>
        <v>-1496175.7958731249</v>
      </c>
      <c r="AA60" s="123">
        <f t="shared" ref="AA60:AG60" si="11">SUM(AA61:AA65)</f>
        <v>-1564699.9969364956</v>
      </c>
      <c r="AB60" s="123">
        <f t="shared" si="11"/>
        <v>-1636362.5766210987</v>
      </c>
      <c r="AC60" s="123">
        <f t="shared" si="11"/>
        <v>-1711307.2713035329</v>
      </c>
      <c r="AD60" s="123">
        <f t="shared" si="11"/>
        <v>-1789684.400423964</v>
      </c>
      <c r="AE60" s="123">
        <f t="shared" si="11"/>
        <v>-1871651.1679875727</v>
      </c>
      <c r="AF60" s="123">
        <f t="shared" si="11"/>
        <v>-1957371.9778746411</v>
      </c>
      <c r="AG60" s="123">
        <f t="shared" si="11"/>
        <v>-2047018.7635917009</v>
      </c>
    </row>
    <row r="61" spans="1:53" x14ac:dyDescent="0.2">
      <c r="A61" s="131" t="s">
        <v>293</v>
      </c>
      <c r="B61" s="123"/>
      <c r="C61" s="123"/>
      <c r="D61" s="123"/>
      <c r="E61" s="123">
        <f t="shared" ref="E61:AG61" si="12">-IF(E$47&lt;=$B$30,0,$B$29*(1+E$49)*$B$28)</f>
        <v>-584204.67536841484</v>
      </c>
      <c r="F61" s="123">
        <f t="shared" si="12"/>
        <v>-610960.99554651591</v>
      </c>
      <c r="G61" s="123">
        <f t="shared" si="12"/>
        <v>-638942.74355780159</v>
      </c>
      <c r="H61" s="123">
        <f t="shared" si="12"/>
        <v>-668206.04346433829</v>
      </c>
      <c r="I61" s="123">
        <f t="shared" si="12"/>
        <v>-698809.58978583803</v>
      </c>
      <c r="J61" s="123">
        <f t="shared" si="12"/>
        <v>-730814.7652255008</v>
      </c>
      <c r="K61" s="123">
        <f t="shared" si="12"/>
        <v>-764285.76378765039</v>
      </c>
      <c r="L61" s="123">
        <f t="shared" si="12"/>
        <v>-799289.71953410341</v>
      </c>
      <c r="M61" s="123">
        <f t="shared" si="12"/>
        <v>-835896.84123752418</v>
      </c>
      <c r="N61" s="123">
        <f t="shared" si="12"/>
        <v>-874180.55320184596</v>
      </c>
      <c r="O61" s="123">
        <f t="shared" si="12"/>
        <v>-914217.64253220404</v>
      </c>
      <c r="P61" s="123">
        <f t="shared" si="12"/>
        <v>-956088.41314977</v>
      </c>
      <c r="Q61" s="123">
        <f t="shared" si="12"/>
        <v>-999876.84686039621</v>
      </c>
      <c r="R61" s="123">
        <f t="shared" si="12"/>
        <v>-1045670.771800137</v>
      </c>
      <c r="S61" s="123">
        <f t="shared" si="12"/>
        <v>-1093562.038595499</v>
      </c>
      <c r="T61" s="123">
        <f t="shared" si="12"/>
        <v>-1143646.7045917546</v>
      </c>
      <c r="U61" s="123">
        <f t="shared" si="12"/>
        <v>-1196025.2265188347</v>
      </c>
      <c r="V61" s="123">
        <f t="shared" si="12"/>
        <v>-1250802.6619812315</v>
      </c>
      <c r="W61" s="123">
        <f t="shared" si="12"/>
        <v>-1308088.8801760548</v>
      </c>
      <c r="X61" s="123">
        <f t="shared" si="12"/>
        <v>-1367998.782261882</v>
      </c>
      <c r="Y61" s="123">
        <f t="shared" si="12"/>
        <v>-1430652.5318204057</v>
      </c>
      <c r="Z61" s="123">
        <f t="shared" si="12"/>
        <v>-1496175.7958731249</v>
      </c>
      <c r="AA61" s="123">
        <f t="shared" si="12"/>
        <v>-1564699.9969364956</v>
      </c>
      <c r="AB61" s="123">
        <f t="shared" si="12"/>
        <v>-1636362.5766210987</v>
      </c>
      <c r="AC61" s="123">
        <f t="shared" si="12"/>
        <v>-1711307.2713035329</v>
      </c>
      <c r="AD61" s="123">
        <f t="shared" si="12"/>
        <v>-1789684.400423964</v>
      </c>
      <c r="AE61" s="123">
        <f t="shared" si="12"/>
        <v>-1871651.1679875727</v>
      </c>
      <c r="AF61" s="123">
        <f t="shared" si="12"/>
        <v>-1957371.9778746411</v>
      </c>
      <c r="AG61" s="123">
        <f t="shared" si="12"/>
        <v>-2047018.7635917009</v>
      </c>
    </row>
    <row r="62" spans="1:53"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row>
    <row r="63" spans="1:53" x14ac:dyDescent="0.2">
      <c r="A63" s="131" t="s">
        <v>271</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row>
    <row r="64" spans="1:53" x14ac:dyDescent="0.2">
      <c r="A64" s="131" t="s">
        <v>271</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row>
    <row r="65" spans="1:54" ht="31.5" x14ac:dyDescent="0.2">
      <c r="A65" s="131" t="s">
        <v>294</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row>
    <row r="66" spans="1:54" ht="28.5" x14ac:dyDescent="0.2">
      <c r="A66" s="132" t="s">
        <v>295</v>
      </c>
      <c r="B66" s="130">
        <f t="shared" ref="B66:AG66" si="13">B59+B60</f>
        <v>0</v>
      </c>
      <c r="C66" s="130">
        <f t="shared" si="13"/>
        <v>0</v>
      </c>
      <c r="D66" s="130">
        <f t="shared" si="13"/>
        <v>0</v>
      </c>
      <c r="E66" s="130">
        <f t="shared" si="13"/>
        <v>-584204.67536841484</v>
      </c>
      <c r="F66" s="130">
        <f t="shared" si="13"/>
        <v>-610960.99554651591</v>
      </c>
      <c r="G66" s="130">
        <f t="shared" si="13"/>
        <v>-638942.74355780159</v>
      </c>
      <c r="H66" s="130">
        <f t="shared" si="13"/>
        <v>-668206.04346433829</v>
      </c>
      <c r="I66" s="130">
        <f t="shared" si="13"/>
        <v>-698809.58978583803</v>
      </c>
      <c r="J66" s="130">
        <f t="shared" si="13"/>
        <v>-730814.7652255008</v>
      </c>
      <c r="K66" s="130">
        <f t="shared" si="13"/>
        <v>-764285.76378765039</v>
      </c>
      <c r="L66" s="130">
        <f t="shared" si="13"/>
        <v>-799289.71953410341</v>
      </c>
      <c r="M66" s="130">
        <f t="shared" si="13"/>
        <v>-835896.84123752418</v>
      </c>
      <c r="N66" s="130">
        <f t="shared" si="13"/>
        <v>-874180.55320184596</v>
      </c>
      <c r="O66" s="130">
        <f t="shared" si="13"/>
        <v>-914217.64253220404</v>
      </c>
      <c r="P66" s="130">
        <f t="shared" si="13"/>
        <v>-956088.41314977</v>
      </c>
      <c r="Q66" s="130">
        <f t="shared" si="13"/>
        <v>-999876.84686039621</v>
      </c>
      <c r="R66" s="130">
        <f t="shared" si="13"/>
        <v>-1045670.771800137</v>
      </c>
      <c r="S66" s="130">
        <f t="shared" si="13"/>
        <v>-1093562.038595499</v>
      </c>
      <c r="T66" s="130">
        <f t="shared" si="13"/>
        <v>-1143646.7045917546</v>
      </c>
      <c r="U66" s="130">
        <f t="shared" si="13"/>
        <v>-1196025.2265188347</v>
      </c>
      <c r="V66" s="130">
        <f t="shared" si="13"/>
        <v>-1250802.6619812315</v>
      </c>
      <c r="W66" s="130">
        <f t="shared" si="13"/>
        <v>-1308088.8801760548</v>
      </c>
      <c r="X66" s="130">
        <f t="shared" si="13"/>
        <v>-1367998.782261882</v>
      </c>
      <c r="Y66" s="130">
        <f t="shared" si="13"/>
        <v>-1430652.5318204057</v>
      </c>
      <c r="Z66" s="130">
        <f t="shared" si="13"/>
        <v>-1496175.7958731249</v>
      </c>
      <c r="AA66" s="130">
        <f t="shared" si="13"/>
        <v>-1564699.9969364956</v>
      </c>
      <c r="AB66" s="130">
        <f t="shared" si="13"/>
        <v>-1636362.5766210987</v>
      </c>
      <c r="AC66" s="130">
        <f t="shared" si="13"/>
        <v>-1711307.2713035329</v>
      </c>
      <c r="AD66" s="130">
        <f t="shared" si="13"/>
        <v>-1789684.400423964</v>
      </c>
      <c r="AE66" s="130">
        <f t="shared" si="13"/>
        <v>-1871651.1679875727</v>
      </c>
      <c r="AF66" s="130">
        <f t="shared" si="13"/>
        <v>-1957371.9778746411</v>
      </c>
      <c r="AG66" s="130">
        <f t="shared" si="13"/>
        <v>-2047018.7635917009</v>
      </c>
    </row>
    <row r="67" spans="1:54" x14ac:dyDescent="0.2">
      <c r="A67" s="131" t="s">
        <v>296</v>
      </c>
      <c r="B67" s="133"/>
      <c r="C67" s="123">
        <f>-($B$25)*$B$28/$B$27</f>
        <v>-1571260.101</v>
      </c>
      <c r="D67" s="123">
        <f>-($B$25)*$B$28/$B$27</f>
        <v>-1571260.101</v>
      </c>
      <c r="E67" s="123">
        <f t="shared" ref="E67:AG67" si="14">D67</f>
        <v>-1571260.101</v>
      </c>
      <c r="F67" s="123">
        <f t="shared" si="14"/>
        <v>-1571260.101</v>
      </c>
      <c r="G67" s="123">
        <f t="shared" si="14"/>
        <v>-1571260.101</v>
      </c>
      <c r="H67" s="123">
        <f t="shared" si="14"/>
        <v>-1571260.101</v>
      </c>
      <c r="I67" s="123">
        <f t="shared" si="14"/>
        <v>-1571260.101</v>
      </c>
      <c r="J67" s="123">
        <f t="shared" si="14"/>
        <v>-1571260.101</v>
      </c>
      <c r="K67" s="123">
        <f t="shared" si="14"/>
        <v>-1571260.101</v>
      </c>
      <c r="L67" s="123">
        <f t="shared" si="14"/>
        <v>-1571260.101</v>
      </c>
      <c r="M67" s="123">
        <f t="shared" si="14"/>
        <v>-1571260.101</v>
      </c>
      <c r="N67" s="123">
        <f t="shared" si="14"/>
        <v>-1571260.101</v>
      </c>
      <c r="O67" s="123">
        <f t="shared" si="14"/>
        <v>-1571260.101</v>
      </c>
      <c r="P67" s="123">
        <f t="shared" si="14"/>
        <v>-1571260.101</v>
      </c>
      <c r="Q67" s="123">
        <f t="shared" si="14"/>
        <v>-1571260.101</v>
      </c>
      <c r="R67" s="123">
        <f t="shared" si="14"/>
        <v>-1571260.101</v>
      </c>
      <c r="S67" s="123">
        <f t="shared" si="14"/>
        <v>-1571260.101</v>
      </c>
      <c r="T67" s="123">
        <f t="shared" si="14"/>
        <v>-1571260.101</v>
      </c>
      <c r="U67" s="123">
        <f t="shared" si="14"/>
        <v>-1571260.101</v>
      </c>
      <c r="V67" s="123">
        <f t="shared" si="14"/>
        <v>-1571260.101</v>
      </c>
      <c r="W67" s="123">
        <f t="shared" si="14"/>
        <v>-1571260.101</v>
      </c>
      <c r="X67" s="123">
        <f t="shared" si="14"/>
        <v>-1571260.101</v>
      </c>
      <c r="Y67" s="123">
        <f t="shared" si="14"/>
        <v>-1571260.101</v>
      </c>
      <c r="Z67" s="123">
        <f t="shared" si="14"/>
        <v>-1571260.101</v>
      </c>
      <c r="AA67" s="123">
        <f t="shared" si="14"/>
        <v>-1571260.101</v>
      </c>
      <c r="AB67" s="123">
        <f t="shared" si="14"/>
        <v>-1571260.101</v>
      </c>
      <c r="AC67" s="123">
        <f t="shared" si="14"/>
        <v>-1571260.101</v>
      </c>
      <c r="AD67" s="123">
        <f t="shared" si="14"/>
        <v>-1571260.101</v>
      </c>
      <c r="AE67" s="123">
        <f t="shared" si="14"/>
        <v>-1571260.101</v>
      </c>
      <c r="AF67" s="123">
        <f t="shared" si="14"/>
        <v>-1571260.101</v>
      </c>
      <c r="AG67" s="123">
        <f t="shared" si="14"/>
        <v>-1571260.101</v>
      </c>
    </row>
    <row r="68" spans="1:54" ht="28.5" x14ac:dyDescent="0.2">
      <c r="A68" s="132" t="s">
        <v>297</v>
      </c>
      <c r="B68" s="130">
        <f t="shared" ref="B68:J68" si="15">B66+B67</f>
        <v>0</v>
      </c>
      <c r="C68" s="130">
        <f>C66+C67</f>
        <v>-1571260.101</v>
      </c>
      <c r="D68" s="130">
        <f>D66+D67</f>
        <v>-1571260.101</v>
      </c>
      <c r="E68" s="130">
        <f t="shared" si="15"/>
        <v>-2155464.776368415</v>
      </c>
      <c r="F68" s="130">
        <f t="shared" si="15"/>
        <v>-2182221.0965465158</v>
      </c>
      <c r="G68" s="130">
        <f t="shared" si="15"/>
        <v>-2210202.8445578017</v>
      </c>
      <c r="H68" s="130">
        <f t="shared" si="15"/>
        <v>-2239466.1444643382</v>
      </c>
      <c r="I68" s="130">
        <f t="shared" si="15"/>
        <v>-2270069.6907858383</v>
      </c>
      <c r="J68" s="130">
        <f t="shared" si="15"/>
        <v>-2302074.8662255006</v>
      </c>
      <c r="K68" s="130">
        <f>K66+K67</f>
        <v>-2335545.8647876503</v>
      </c>
      <c r="L68" s="130">
        <f>L66+L67</f>
        <v>-2370549.8205341036</v>
      </c>
      <c r="M68" s="130">
        <f t="shared" ref="M68:AG68" si="16">M66+M67</f>
        <v>-2407156.9422375243</v>
      </c>
      <c r="N68" s="130">
        <f t="shared" si="16"/>
        <v>-2445440.6542018461</v>
      </c>
      <c r="O68" s="130">
        <f t="shared" si="16"/>
        <v>-2485477.7435322041</v>
      </c>
      <c r="P68" s="130">
        <f t="shared" si="16"/>
        <v>-2527348.5141497701</v>
      </c>
      <c r="Q68" s="130">
        <f t="shared" si="16"/>
        <v>-2571136.9478603965</v>
      </c>
      <c r="R68" s="130">
        <f t="shared" si="16"/>
        <v>-2616930.8728001369</v>
      </c>
      <c r="S68" s="130">
        <f t="shared" si="16"/>
        <v>-2664822.1395954993</v>
      </c>
      <c r="T68" s="130">
        <f t="shared" si="16"/>
        <v>-2714906.8055917546</v>
      </c>
      <c r="U68" s="130">
        <f t="shared" si="16"/>
        <v>-2767285.3275188347</v>
      </c>
      <c r="V68" s="130">
        <f t="shared" si="16"/>
        <v>-2822062.7629812313</v>
      </c>
      <c r="W68" s="130">
        <f t="shared" si="16"/>
        <v>-2879348.981176055</v>
      </c>
      <c r="X68" s="130">
        <f t="shared" si="16"/>
        <v>-2939258.8832618818</v>
      </c>
      <c r="Y68" s="130">
        <f t="shared" si="16"/>
        <v>-3001912.632820406</v>
      </c>
      <c r="Z68" s="130">
        <f t="shared" si="16"/>
        <v>-3067435.8968731249</v>
      </c>
      <c r="AA68" s="130">
        <f t="shared" si="16"/>
        <v>-3135960.0979364957</v>
      </c>
      <c r="AB68" s="130">
        <f t="shared" si="16"/>
        <v>-3207622.6776210987</v>
      </c>
      <c r="AC68" s="130">
        <f t="shared" si="16"/>
        <v>-3282567.3723035329</v>
      </c>
      <c r="AD68" s="130">
        <f t="shared" si="16"/>
        <v>-3360944.5014239643</v>
      </c>
      <c r="AE68" s="130">
        <f t="shared" si="16"/>
        <v>-3442911.2689875728</v>
      </c>
      <c r="AF68" s="130">
        <f t="shared" si="16"/>
        <v>-3528632.0788746411</v>
      </c>
      <c r="AG68" s="130">
        <f t="shared" si="16"/>
        <v>-3618278.864591701</v>
      </c>
    </row>
    <row r="69" spans="1:54" x14ac:dyDescent="0.2">
      <c r="A69" s="131" t="s">
        <v>298</v>
      </c>
      <c r="B69" s="123">
        <f t="shared" ref="B69:AG69" si="17">-B56</f>
        <v>0</v>
      </c>
      <c r="C69" s="123">
        <f t="shared" si="17"/>
        <v>0</v>
      </c>
      <c r="D69" s="123">
        <f t="shared" si="17"/>
        <v>0</v>
      </c>
      <c r="E69" s="123">
        <f t="shared" si="17"/>
        <v>0</v>
      </c>
      <c r="F69" s="123">
        <f t="shared" si="17"/>
        <v>0</v>
      </c>
      <c r="G69" s="123">
        <f t="shared" si="17"/>
        <v>0</v>
      </c>
      <c r="H69" s="123">
        <f t="shared" si="17"/>
        <v>0</v>
      </c>
      <c r="I69" s="123">
        <f t="shared" si="17"/>
        <v>0</v>
      </c>
      <c r="J69" s="123">
        <f t="shared" si="17"/>
        <v>0</v>
      </c>
      <c r="K69" s="123">
        <f t="shared" si="17"/>
        <v>0</v>
      </c>
      <c r="L69" s="123">
        <f t="shared" si="17"/>
        <v>0</v>
      </c>
      <c r="M69" s="123">
        <f t="shared" si="17"/>
        <v>0</v>
      </c>
      <c r="N69" s="123">
        <f t="shared" si="17"/>
        <v>0</v>
      </c>
      <c r="O69" s="123">
        <f t="shared" si="17"/>
        <v>0</v>
      </c>
      <c r="P69" s="123">
        <f t="shared" si="17"/>
        <v>0</v>
      </c>
      <c r="Q69" s="123">
        <f t="shared" si="17"/>
        <v>0</v>
      </c>
      <c r="R69" s="123">
        <f t="shared" si="17"/>
        <v>0</v>
      </c>
      <c r="S69" s="123">
        <f t="shared" si="17"/>
        <v>0</v>
      </c>
      <c r="T69" s="123">
        <f t="shared" si="17"/>
        <v>0</v>
      </c>
      <c r="U69" s="123">
        <f t="shared" si="17"/>
        <v>0</v>
      </c>
      <c r="V69" s="123">
        <f t="shared" si="17"/>
        <v>0</v>
      </c>
      <c r="W69" s="123">
        <f t="shared" si="17"/>
        <v>0</v>
      </c>
      <c r="X69" s="123">
        <f t="shared" si="17"/>
        <v>0</v>
      </c>
      <c r="Y69" s="123">
        <f t="shared" si="17"/>
        <v>0</v>
      </c>
      <c r="Z69" s="123">
        <f t="shared" si="17"/>
        <v>0</v>
      </c>
      <c r="AA69" s="123">
        <f t="shared" si="17"/>
        <v>0</v>
      </c>
      <c r="AB69" s="123">
        <f t="shared" si="17"/>
        <v>0</v>
      </c>
      <c r="AC69" s="123">
        <f t="shared" si="17"/>
        <v>0</v>
      </c>
      <c r="AD69" s="123">
        <f t="shared" si="17"/>
        <v>0</v>
      </c>
      <c r="AE69" s="123">
        <f t="shared" si="17"/>
        <v>0</v>
      </c>
      <c r="AF69" s="123">
        <f t="shared" si="17"/>
        <v>0</v>
      </c>
      <c r="AG69" s="123">
        <f t="shared" si="17"/>
        <v>0</v>
      </c>
    </row>
    <row r="70" spans="1:54" ht="14.25" x14ac:dyDescent="0.2">
      <c r="A70" s="132" t="s">
        <v>299</v>
      </c>
      <c r="B70" s="130">
        <f t="shared" ref="B70:AG70" si="18">B68+B69</f>
        <v>0</v>
      </c>
      <c r="C70" s="130">
        <f t="shared" si="18"/>
        <v>-1571260.101</v>
      </c>
      <c r="D70" s="130">
        <f t="shared" si="18"/>
        <v>-1571260.101</v>
      </c>
      <c r="E70" s="130">
        <f t="shared" si="18"/>
        <v>-2155464.776368415</v>
      </c>
      <c r="F70" s="130">
        <f t="shared" si="18"/>
        <v>-2182221.0965465158</v>
      </c>
      <c r="G70" s="130">
        <f t="shared" si="18"/>
        <v>-2210202.8445578017</v>
      </c>
      <c r="H70" s="130">
        <f t="shared" si="18"/>
        <v>-2239466.1444643382</v>
      </c>
      <c r="I70" s="130">
        <f t="shared" si="18"/>
        <v>-2270069.6907858383</v>
      </c>
      <c r="J70" s="130">
        <f t="shared" si="18"/>
        <v>-2302074.8662255006</v>
      </c>
      <c r="K70" s="130">
        <f t="shared" si="18"/>
        <v>-2335545.8647876503</v>
      </c>
      <c r="L70" s="130">
        <f t="shared" si="18"/>
        <v>-2370549.8205341036</v>
      </c>
      <c r="M70" s="130">
        <f t="shared" si="18"/>
        <v>-2407156.9422375243</v>
      </c>
      <c r="N70" s="130">
        <f t="shared" si="18"/>
        <v>-2445440.6542018461</v>
      </c>
      <c r="O70" s="130">
        <f t="shared" si="18"/>
        <v>-2485477.7435322041</v>
      </c>
      <c r="P70" s="130">
        <f t="shared" si="18"/>
        <v>-2527348.5141497701</v>
      </c>
      <c r="Q70" s="130">
        <f t="shared" si="18"/>
        <v>-2571136.9478603965</v>
      </c>
      <c r="R70" s="130">
        <f t="shared" si="18"/>
        <v>-2616930.8728001369</v>
      </c>
      <c r="S70" s="130">
        <f t="shared" si="18"/>
        <v>-2664822.1395954993</v>
      </c>
      <c r="T70" s="130">
        <f t="shared" si="18"/>
        <v>-2714906.8055917546</v>
      </c>
      <c r="U70" s="130">
        <f t="shared" si="18"/>
        <v>-2767285.3275188347</v>
      </c>
      <c r="V70" s="130">
        <f t="shared" si="18"/>
        <v>-2822062.7629812313</v>
      </c>
      <c r="W70" s="130">
        <f t="shared" si="18"/>
        <v>-2879348.981176055</v>
      </c>
      <c r="X70" s="130">
        <f t="shared" si="18"/>
        <v>-2939258.8832618818</v>
      </c>
      <c r="Y70" s="130">
        <f t="shared" si="18"/>
        <v>-3001912.632820406</v>
      </c>
      <c r="Z70" s="130">
        <f t="shared" si="18"/>
        <v>-3067435.8968731249</v>
      </c>
      <c r="AA70" s="130">
        <f t="shared" si="18"/>
        <v>-3135960.0979364957</v>
      </c>
      <c r="AB70" s="130">
        <f t="shared" si="18"/>
        <v>-3207622.6776210987</v>
      </c>
      <c r="AC70" s="130">
        <f t="shared" si="18"/>
        <v>-3282567.3723035329</v>
      </c>
      <c r="AD70" s="130">
        <f t="shared" si="18"/>
        <v>-3360944.5014239643</v>
      </c>
      <c r="AE70" s="130">
        <f t="shared" si="18"/>
        <v>-3442911.2689875728</v>
      </c>
      <c r="AF70" s="130">
        <f t="shared" si="18"/>
        <v>-3528632.0788746411</v>
      </c>
      <c r="AG70" s="130">
        <f t="shared" si="18"/>
        <v>-3618278.864591701</v>
      </c>
    </row>
    <row r="71" spans="1:54" x14ac:dyDescent="0.2">
      <c r="A71" s="131" t="s">
        <v>270</v>
      </c>
      <c r="B71" s="123">
        <f t="shared" ref="B71:AG71" si="19">-B70*$B$36</f>
        <v>0</v>
      </c>
      <c r="C71" s="123">
        <f t="shared" si="19"/>
        <v>314252.02020000003</v>
      </c>
      <c r="D71" s="123">
        <f t="shared" si="19"/>
        <v>314252.02020000003</v>
      </c>
      <c r="E71" s="123">
        <f t="shared" si="19"/>
        <v>431092.95527368301</v>
      </c>
      <c r="F71" s="123">
        <f t="shared" si="19"/>
        <v>436444.21930930321</v>
      </c>
      <c r="G71" s="123">
        <f t="shared" si="19"/>
        <v>442040.56891156035</v>
      </c>
      <c r="H71" s="123">
        <f t="shared" si="19"/>
        <v>447893.22889286769</v>
      </c>
      <c r="I71" s="123">
        <f t="shared" si="19"/>
        <v>454013.93815716769</v>
      </c>
      <c r="J71" s="123">
        <f t="shared" si="19"/>
        <v>460414.97324510012</v>
      </c>
      <c r="K71" s="123">
        <f t="shared" si="19"/>
        <v>467109.17295753007</v>
      </c>
      <c r="L71" s="123">
        <f t="shared" si="19"/>
        <v>474109.96410682076</v>
      </c>
      <c r="M71" s="123">
        <f t="shared" si="19"/>
        <v>481431.3884475049</v>
      </c>
      <c r="N71" s="123">
        <f t="shared" si="19"/>
        <v>489088.13084036927</v>
      </c>
      <c r="O71" s="123">
        <f t="shared" si="19"/>
        <v>497095.54870644084</v>
      </c>
      <c r="P71" s="123">
        <f t="shared" si="19"/>
        <v>505469.70282995404</v>
      </c>
      <c r="Q71" s="123">
        <f t="shared" si="19"/>
        <v>514227.38957207929</v>
      </c>
      <c r="R71" s="123">
        <f t="shared" si="19"/>
        <v>523386.17456002743</v>
      </c>
      <c r="S71" s="123">
        <f t="shared" si="19"/>
        <v>532964.42791909992</v>
      </c>
      <c r="T71" s="123">
        <f t="shared" si="19"/>
        <v>542981.36111835099</v>
      </c>
      <c r="U71" s="123">
        <f t="shared" si="19"/>
        <v>553457.06550376699</v>
      </c>
      <c r="V71" s="123">
        <f t="shared" si="19"/>
        <v>564412.55259624624</v>
      </c>
      <c r="W71" s="123">
        <f t="shared" si="19"/>
        <v>575869.79623521108</v>
      </c>
      <c r="X71" s="123">
        <f t="shared" si="19"/>
        <v>587851.7766523764</v>
      </c>
      <c r="Y71" s="123">
        <f t="shared" si="19"/>
        <v>600382.5265640812</v>
      </c>
      <c r="Z71" s="123">
        <f t="shared" si="19"/>
        <v>613487.17937462498</v>
      </c>
      <c r="AA71" s="123">
        <f t="shared" si="19"/>
        <v>627192.0195872992</v>
      </c>
      <c r="AB71" s="123">
        <f t="shared" si="19"/>
        <v>641524.53552421974</v>
      </c>
      <c r="AC71" s="123">
        <f t="shared" si="19"/>
        <v>656513.47446070658</v>
      </c>
      <c r="AD71" s="123">
        <f t="shared" si="19"/>
        <v>672188.90028479288</v>
      </c>
      <c r="AE71" s="123">
        <f t="shared" si="19"/>
        <v>688582.2537975146</v>
      </c>
      <c r="AF71" s="123">
        <f t="shared" si="19"/>
        <v>705726.41577492829</v>
      </c>
      <c r="AG71" s="123">
        <f t="shared" si="19"/>
        <v>723655.77291834028</v>
      </c>
    </row>
    <row r="72" spans="1:54" ht="14.25" x14ac:dyDescent="0.2">
      <c r="A72" s="134" t="s">
        <v>300</v>
      </c>
      <c r="B72" s="135">
        <f t="shared" ref="B72:AG72" si="20">B70+B71</f>
        <v>0</v>
      </c>
      <c r="C72" s="135">
        <f t="shared" si="20"/>
        <v>-1257008.0808000001</v>
      </c>
      <c r="D72" s="135">
        <f t="shared" si="20"/>
        <v>-1257008.0808000001</v>
      </c>
      <c r="E72" s="135">
        <f t="shared" si="20"/>
        <v>-1724371.821094732</v>
      </c>
      <c r="F72" s="135">
        <f t="shared" si="20"/>
        <v>-1745776.8772372126</v>
      </c>
      <c r="G72" s="135">
        <f t="shared" si="20"/>
        <v>-1768162.2756462414</v>
      </c>
      <c r="H72" s="135">
        <f t="shared" si="20"/>
        <v>-1791572.9155714705</v>
      </c>
      <c r="I72" s="135">
        <f t="shared" si="20"/>
        <v>-1816055.7526286705</v>
      </c>
      <c r="J72" s="135">
        <f t="shared" si="20"/>
        <v>-1841659.8929804005</v>
      </c>
      <c r="K72" s="135">
        <f t="shared" si="20"/>
        <v>-1868436.6918301203</v>
      </c>
      <c r="L72" s="135">
        <f t="shared" si="20"/>
        <v>-1896439.8564272828</v>
      </c>
      <c r="M72" s="135">
        <f t="shared" si="20"/>
        <v>-1925725.5537900194</v>
      </c>
      <c r="N72" s="135">
        <f t="shared" si="20"/>
        <v>-1956352.5233614768</v>
      </c>
      <c r="O72" s="135">
        <f t="shared" si="20"/>
        <v>-1988382.1948257633</v>
      </c>
      <c r="P72" s="135">
        <f t="shared" si="20"/>
        <v>-2021878.8113198162</v>
      </c>
      <c r="Q72" s="135">
        <f t="shared" si="20"/>
        <v>-2056909.5582883172</v>
      </c>
      <c r="R72" s="135">
        <f t="shared" si="20"/>
        <v>-2093544.6982401095</v>
      </c>
      <c r="S72" s="135">
        <f t="shared" si="20"/>
        <v>-2131857.7116763992</v>
      </c>
      <c r="T72" s="135">
        <f t="shared" si="20"/>
        <v>-2171925.4444734035</v>
      </c>
      <c r="U72" s="135">
        <f t="shared" si="20"/>
        <v>-2213828.262015068</v>
      </c>
      <c r="V72" s="135">
        <f t="shared" si="20"/>
        <v>-2257650.210384985</v>
      </c>
      <c r="W72" s="135">
        <f t="shared" si="20"/>
        <v>-2303479.1849408438</v>
      </c>
      <c r="X72" s="135">
        <f t="shared" si="20"/>
        <v>-2351407.1066095056</v>
      </c>
      <c r="Y72" s="135">
        <f t="shared" si="20"/>
        <v>-2401530.1062563248</v>
      </c>
      <c r="Z72" s="135">
        <f t="shared" si="20"/>
        <v>-2453948.7174984999</v>
      </c>
      <c r="AA72" s="135">
        <f t="shared" si="20"/>
        <v>-2508768.0783491964</v>
      </c>
      <c r="AB72" s="135">
        <f t="shared" si="20"/>
        <v>-2566098.142096879</v>
      </c>
      <c r="AC72" s="135">
        <f t="shared" si="20"/>
        <v>-2626053.8978428263</v>
      </c>
      <c r="AD72" s="135">
        <f t="shared" si="20"/>
        <v>-2688755.6011391715</v>
      </c>
      <c r="AE72" s="135">
        <f t="shared" si="20"/>
        <v>-2754329.0151900584</v>
      </c>
      <c r="AF72" s="135">
        <f t="shared" si="20"/>
        <v>-2822905.6630997127</v>
      </c>
      <c r="AG72" s="135">
        <f t="shared" si="20"/>
        <v>-2894623.0916733607</v>
      </c>
    </row>
    <row r="73" spans="1:54" s="136" customFormat="1" x14ac:dyDescent="0.2">
      <c r="A73" s="137"/>
      <c r="B73" s="138">
        <f>E106</f>
        <v>0.5</v>
      </c>
      <c r="C73" s="138">
        <f t="shared" ref="C73:BA73" si="21">F106</f>
        <v>1.5</v>
      </c>
      <c r="D73" s="138">
        <f t="shared" si="21"/>
        <v>2.5</v>
      </c>
      <c r="E73" s="138">
        <f t="shared" si="21"/>
        <v>3.5</v>
      </c>
      <c r="F73" s="138">
        <f t="shared" si="21"/>
        <v>4.5</v>
      </c>
      <c r="G73" s="138">
        <f t="shared" si="21"/>
        <v>5.5</v>
      </c>
      <c r="H73" s="138">
        <f t="shared" si="21"/>
        <v>6.5</v>
      </c>
      <c r="I73" s="138">
        <f t="shared" si="21"/>
        <v>7.5</v>
      </c>
      <c r="J73" s="138">
        <f t="shared" si="21"/>
        <v>8.5</v>
      </c>
      <c r="K73" s="138">
        <f t="shared" si="21"/>
        <v>9.5</v>
      </c>
      <c r="L73" s="138">
        <f t="shared" si="21"/>
        <v>10.5</v>
      </c>
      <c r="M73" s="138">
        <f t="shared" si="21"/>
        <v>11.5</v>
      </c>
      <c r="N73" s="138">
        <f t="shared" si="21"/>
        <v>12.5</v>
      </c>
      <c r="O73" s="138">
        <f t="shared" si="21"/>
        <v>13.5</v>
      </c>
      <c r="P73" s="138">
        <f t="shared" si="21"/>
        <v>14.5</v>
      </c>
      <c r="Q73" s="138">
        <f t="shared" si="21"/>
        <v>15.5</v>
      </c>
      <c r="R73" s="138">
        <f t="shared" si="21"/>
        <v>16.5</v>
      </c>
      <c r="S73" s="138">
        <f t="shared" si="21"/>
        <v>17.5</v>
      </c>
      <c r="T73" s="138">
        <f t="shared" si="21"/>
        <v>18.5</v>
      </c>
      <c r="U73" s="138">
        <f t="shared" si="21"/>
        <v>19.5</v>
      </c>
      <c r="V73" s="138">
        <f t="shared" si="21"/>
        <v>20.5</v>
      </c>
      <c r="W73" s="138">
        <f t="shared" si="21"/>
        <v>21.5</v>
      </c>
      <c r="X73" s="138">
        <f t="shared" si="21"/>
        <v>22.5</v>
      </c>
      <c r="Y73" s="138">
        <f t="shared" si="21"/>
        <v>23.5</v>
      </c>
      <c r="Z73" s="138">
        <f t="shared" si="21"/>
        <v>24.5</v>
      </c>
      <c r="AA73" s="138">
        <f t="shared" si="21"/>
        <v>25.5</v>
      </c>
      <c r="AB73" s="138">
        <f t="shared" si="21"/>
        <v>26.5</v>
      </c>
      <c r="AC73" s="138">
        <f t="shared" si="21"/>
        <v>27.5</v>
      </c>
      <c r="AD73" s="138">
        <f t="shared" si="21"/>
        <v>28.5</v>
      </c>
      <c r="AE73" s="138">
        <f t="shared" si="21"/>
        <v>29.5</v>
      </c>
      <c r="AF73" s="138">
        <f t="shared" si="21"/>
        <v>30.5</v>
      </c>
      <c r="AG73" s="138">
        <f t="shared" si="21"/>
        <v>31.5</v>
      </c>
      <c r="AH73" s="138">
        <f t="shared" si="21"/>
        <v>32.5</v>
      </c>
      <c r="AI73" s="138">
        <f t="shared" si="21"/>
        <v>33.5</v>
      </c>
      <c r="AJ73" s="138">
        <f t="shared" si="21"/>
        <v>34.5</v>
      </c>
      <c r="AK73" s="138">
        <f t="shared" si="21"/>
        <v>35.5</v>
      </c>
      <c r="AL73" s="138">
        <f t="shared" si="21"/>
        <v>36.5</v>
      </c>
      <c r="AM73" s="138">
        <f t="shared" si="21"/>
        <v>0</v>
      </c>
      <c r="AN73" s="138">
        <f t="shared" si="21"/>
        <v>0</v>
      </c>
      <c r="AO73" s="138">
        <f t="shared" si="21"/>
        <v>0</v>
      </c>
      <c r="AP73" s="138">
        <f t="shared" si="21"/>
        <v>0</v>
      </c>
      <c r="AQ73" s="138">
        <f t="shared" si="21"/>
        <v>0</v>
      </c>
      <c r="AR73" s="138">
        <f t="shared" si="21"/>
        <v>0</v>
      </c>
      <c r="AS73" s="138">
        <f t="shared" si="21"/>
        <v>0</v>
      </c>
      <c r="AT73" s="138">
        <f t="shared" si="21"/>
        <v>0</v>
      </c>
      <c r="AU73" s="138">
        <f t="shared" si="21"/>
        <v>0</v>
      </c>
      <c r="AV73" s="138">
        <f t="shared" si="21"/>
        <v>0</v>
      </c>
      <c r="AW73" s="138">
        <f t="shared" si="21"/>
        <v>0</v>
      </c>
      <c r="AX73" s="138">
        <f t="shared" si="21"/>
        <v>0</v>
      </c>
      <c r="AY73" s="138">
        <f t="shared" si="21"/>
        <v>0</v>
      </c>
      <c r="AZ73" s="138">
        <f t="shared" si="21"/>
        <v>0</v>
      </c>
      <c r="BA73" s="138">
        <f t="shared" si="21"/>
        <v>0</v>
      </c>
      <c r="BB73" s="76"/>
    </row>
    <row r="74" spans="1:54" x14ac:dyDescent="0.2">
      <c r="A74" s="120" t="s">
        <v>301</v>
      </c>
      <c r="B74" s="121">
        <f t="shared" ref="B74:AG74" si="22">B58</f>
        <v>1</v>
      </c>
      <c r="C74" s="121">
        <f t="shared" si="22"/>
        <v>2</v>
      </c>
      <c r="D74" s="121">
        <f t="shared" si="22"/>
        <v>3</v>
      </c>
      <c r="E74" s="121">
        <f t="shared" si="22"/>
        <v>4</v>
      </c>
      <c r="F74" s="121">
        <f t="shared" si="22"/>
        <v>5</v>
      </c>
      <c r="G74" s="121">
        <f t="shared" si="22"/>
        <v>6</v>
      </c>
      <c r="H74" s="121">
        <f t="shared" si="22"/>
        <v>7</v>
      </c>
      <c r="I74" s="121">
        <f t="shared" si="22"/>
        <v>8</v>
      </c>
      <c r="J74" s="121">
        <f t="shared" si="22"/>
        <v>9</v>
      </c>
      <c r="K74" s="121">
        <f t="shared" si="22"/>
        <v>10</v>
      </c>
      <c r="L74" s="121">
        <f t="shared" si="22"/>
        <v>11</v>
      </c>
      <c r="M74" s="121">
        <f t="shared" si="22"/>
        <v>12</v>
      </c>
      <c r="N74" s="121">
        <f t="shared" si="22"/>
        <v>13</v>
      </c>
      <c r="O74" s="121">
        <f t="shared" si="22"/>
        <v>14</v>
      </c>
      <c r="P74" s="121">
        <f t="shared" si="22"/>
        <v>15</v>
      </c>
      <c r="Q74" s="121">
        <f t="shared" si="22"/>
        <v>16</v>
      </c>
      <c r="R74" s="121">
        <f t="shared" si="22"/>
        <v>17</v>
      </c>
      <c r="S74" s="121">
        <f t="shared" si="22"/>
        <v>18</v>
      </c>
      <c r="T74" s="121">
        <f t="shared" si="22"/>
        <v>19</v>
      </c>
      <c r="U74" s="121">
        <f t="shared" si="22"/>
        <v>20</v>
      </c>
      <c r="V74" s="121">
        <f t="shared" si="22"/>
        <v>21</v>
      </c>
      <c r="W74" s="121">
        <f t="shared" si="22"/>
        <v>22</v>
      </c>
      <c r="X74" s="121">
        <f t="shared" si="22"/>
        <v>23</v>
      </c>
      <c r="Y74" s="121">
        <f t="shared" si="22"/>
        <v>24</v>
      </c>
      <c r="Z74" s="121">
        <f t="shared" si="22"/>
        <v>25</v>
      </c>
      <c r="AA74" s="121">
        <f t="shared" si="22"/>
        <v>26</v>
      </c>
      <c r="AB74" s="121">
        <f t="shared" si="22"/>
        <v>27</v>
      </c>
      <c r="AC74" s="121">
        <f t="shared" si="22"/>
        <v>28</v>
      </c>
      <c r="AD74" s="121">
        <f t="shared" si="22"/>
        <v>29</v>
      </c>
      <c r="AE74" s="121">
        <f t="shared" si="22"/>
        <v>30</v>
      </c>
      <c r="AF74" s="121">
        <f t="shared" si="22"/>
        <v>31</v>
      </c>
      <c r="AG74" s="121">
        <f t="shared" si="22"/>
        <v>32</v>
      </c>
    </row>
    <row r="75" spans="1:54" ht="28.5" x14ac:dyDescent="0.2">
      <c r="A75" s="129" t="s">
        <v>297</v>
      </c>
      <c r="B75" s="130">
        <f t="shared" ref="B75:AG75" si="23">B68</f>
        <v>0</v>
      </c>
      <c r="C75" s="130">
        <f t="shared" si="23"/>
        <v>-1571260.101</v>
      </c>
      <c r="D75" s="130">
        <f>D68</f>
        <v>-1571260.101</v>
      </c>
      <c r="E75" s="130">
        <f t="shared" si="23"/>
        <v>-2155464.776368415</v>
      </c>
      <c r="F75" s="130">
        <f t="shared" si="23"/>
        <v>-2182221.0965465158</v>
      </c>
      <c r="G75" s="130">
        <f t="shared" si="23"/>
        <v>-2210202.8445578017</v>
      </c>
      <c r="H75" s="130">
        <f t="shared" si="23"/>
        <v>-2239466.1444643382</v>
      </c>
      <c r="I75" s="130">
        <f t="shared" si="23"/>
        <v>-2270069.6907858383</v>
      </c>
      <c r="J75" s="130">
        <f t="shared" si="23"/>
        <v>-2302074.8662255006</v>
      </c>
      <c r="K75" s="130">
        <f t="shared" si="23"/>
        <v>-2335545.8647876503</v>
      </c>
      <c r="L75" s="130">
        <f t="shared" si="23"/>
        <v>-2370549.8205341036</v>
      </c>
      <c r="M75" s="130">
        <f t="shared" si="23"/>
        <v>-2407156.9422375243</v>
      </c>
      <c r="N75" s="130">
        <f t="shared" si="23"/>
        <v>-2445440.6542018461</v>
      </c>
      <c r="O75" s="130">
        <f t="shared" si="23"/>
        <v>-2485477.7435322041</v>
      </c>
      <c r="P75" s="130">
        <f t="shared" si="23"/>
        <v>-2527348.5141497701</v>
      </c>
      <c r="Q75" s="130">
        <f t="shared" si="23"/>
        <v>-2571136.9478603965</v>
      </c>
      <c r="R75" s="130">
        <f t="shared" si="23"/>
        <v>-2616930.8728001369</v>
      </c>
      <c r="S75" s="130">
        <f t="shared" si="23"/>
        <v>-2664822.1395954993</v>
      </c>
      <c r="T75" s="130">
        <f t="shared" si="23"/>
        <v>-2714906.8055917546</v>
      </c>
      <c r="U75" s="130">
        <f t="shared" si="23"/>
        <v>-2767285.3275188347</v>
      </c>
      <c r="V75" s="130">
        <f t="shared" si="23"/>
        <v>-2822062.7629812313</v>
      </c>
      <c r="W75" s="130">
        <f t="shared" si="23"/>
        <v>-2879348.981176055</v>
      </c>
      <c r="X75" s="130">
        <f t="shared" si="23"/>
        <v>-2939258.8832618818</v>
      </c>
      <c r="Y75" s="130">
        <f t="shared" si="23"/>
        <v>-3001912.632820406</v>
      </c>
      <c r="Z75" s="130">
        <f t="shared" si="23"/>
        <v>-3067435.8968731249</v>
      </c>
      <c r="AA75" s="130">
        <f t="shared" si="23"/>
        <v>-3135960.0979364957</v>
      </c>
      <c r="AB75" s="130">
        <f t="shared" si="23"/>
        <v>-3207622.6776210987</v>
      </c>
      <c r="AC75" s="130">
        <f t="shared" si="23"/>
        <v>-3282567.3723035329</v>
      </c>
      <c r="AD75" s="130">
        <f t="shared" si="23"/>
        <v>-3360944.5014239643</v>
      </c>
      <c r="AE75" s="130">
        <f t="shared" si="23"/>
        <v>-3442911.2689875728</v>
      </c>
      <c r="AF75" s="130">
        <f t="shared" si="23"/>
        <v>-3528632.0788746411</v>
      </c>
      <c r="AG75" s="130">
        <f t="shared" si="23"/>
        <v>-3618278.864591701</v>
      </c>
    </row>
    <row r="76" spans="1:54" x14ac:dyDescent="0.2">
      <c r="A76" s="131" t="s">
        <v>296</v>
      </c>
      <c r="B76" s="123">
        <f t="shared" ref="B76:AG76" si="24">-B67</f>
        <v>0</v>
      </c>
      <c r="C76" s="123">
        <f>-C67</f>
        <v>1571260.101</v>
      </c>
      <c r="D76" s="123">
        <f t="shared" si="24"/>
        <v>1571260.101</v>
      </c>
      <c r="E76" s="123">
        <f t="shared" si="24"/>
        <v>1571260.101</v>
      </c>
      <c r="F76" s="123">
        <f t="shared" si="24"/>
        <v>1571260.101</v>
      </c>
      <c r="G76" s="123">
        <f t="shared" si="24"/>
        <v>1571260.101</v>
      </c>
      <c r="H76" s="123">
        <f t="shared" si="24"/>
        <v>1571260.101</v>
      </c>
      <c r="I76" s="123">
        <f t="shared" si="24"/>
        <v>1571260.101</v>
      </c>
      <c r="J76" s="123">
        <f t="shared" si="24"/>
        <v>1571260.101</v>
      </c>
      <c r="K76" s="123">
        <f t="shared" si="24"/>
        <v>1571260.101</v>
      </c>
      <c r="L76" s="123">
        <f>-L67</f>
        <v>1571260.101</v>
      </c>
      <c r="M76" s="123">
        <f>-M67</f>
        <v>1571260.101</v>
      </c>
      <c r="N76" s="123">
        <f t="shared" si="24"/>
        <v>1571260.101</v>
      </c>
      <c r="O76" s="123">
        <f t="shared" si="24"/>
        <v>1571260.101</v>
      </c>
      <c r="P76" s="123">
        <f t="shared" si="24"/>
        <v>1571260.101</v>
      </c>
      <c r="Q76" s="123">
        <f t="shared" si="24"/>
        <v>1571260.101</v>
      </c>
      <c r="R76" s="123">
        <f t="shared" si="24"/>
        <v>1571260.101</v>
      </c>
      <c r="S76" s="123">
        <f t="shared" si="24"/>
        <v>1571260.101</v>
      </c>
      <c r="T76" s="123">
        <f t="shared" si="24"/>
        <v>1571260.101</v>
      </c>
      <c r="U76" s="123">
        <f t="shared" si="24"/>
        <v>1571260.101</v>
      </c>
      <c r="V76" s="123">
        <f t="shared" si="24"/>
        <v>1571260.101</v>
      </c>
      <c r="W76" s="123">
        <f t="shared" si="24"/>
        <v>1571260.101</v>
      </c>
      <c r="X76" s="123">
        <f t="shared" si="24"/>
        <v>1571260.101</v>
      </c>
      <c r="Y76" s="123">
        <f t="shared" si="24"/>
        <v>1571260.101</v>
      </c>
      <c r="Z76" s="123">
        <f t="shared" si="24"/>
        <v>1571260.101</v>
      </c>
      <c r="AA76" s="123">
        <f t="shared" si="24"/>
        <v>1571260.101</v>
      </c>
      <c r="AB76" s="123">
        <f t="shared" si="24"/>
        <v>1571260.101</v>
      </c>
      <c r="AC76" s="123">
        <f t="shared" si="24"/>
        <v>1571260.101</v>
      </c>
      <c r="AD76" s="123">
        <f t="shared" si="24"/>
        <v>1571260.101</v>
      </c>
      <c r="AE76" s="123">
        <f t="shared" si="24"/>
        <v>1571260.101</v>
      </c>
      <c r="AF76" s="123">
        <f t="shared" si="24"/>
        <v>1571260.101</v>
      </c>
      <c r="AG76" s="123">
        <f t="shared" si="24"/>
        <v>1571260.101</v>
      </c>
    </row>
    <row r="77" spans="1:54" x14ac:dyDescent="0.2">
      <c r="A77" s="131" t="s">
        <v>298</v>
      </c>
      <c r="B77" s="123">
        <f t="shared" ref="B77:AG77" si="25">B69</f>
        <v>0</v>
      </c>
      <c r="C77" s="123">
        <f t="shared" si="25"/>
        <v>0</v>
      </c>
      <c r="D77" s="123">
        <f t="shared" si="25"/>
        <v>0</v>
      </c>
      <c r="E77" s="123">
        <f t="shared" si="25"/>
        <v>0</v>
      </c>
      <c r="F77" s="123">
        <f t="shared" si="25"/>
        <v>0</v>
      </c>
      <c r="G77" s="123">
        <f t="shared" si="25"/>
        <v>0</v>
      </c>
      <c r="H77" s="123">
        <f t="shared" si="25"/>
        <v>0</v>
      </c>
      <c r="I77" s="123">
        <f t="shared" si="25"/>
        <v>0</v>
      </c>
      <c r="J77" s="123">
        <f t="shared" si="25"/>
        <v>0</v>
      </c>
      <c r="K77" s="123">
        <f t="shared" si="25"/>
        <v>0</v>
      </c>
      <c r="L77" s="123">
        <f t="shared" si="25"/>
        <v>0</v>
      </c>
      <c r="M77" s="123">
        <f t="shared" si="25"/>
        <v>0</v>
      </c>
      <c r="N77" s="123">
        <f t="shared" si="25"/>
        <v>0</v>
      </c>
      <c r="O77" s="123">
        <f t="shared" si="25"/>
        <v>0</v>
      </c>
      <c r="P77" s="123">
        <f t="shared" si="25"/>
        <v>0</v>
      </c>
      <c r="Q77" s="123">
        <f t="shared" si="25"/>
        <v>0</v>
      </c>
      <c r="R77" s="123">
        <f t="shared" si="25"/>
        <v>0</v>
      </c>
      <c r="S77" s="123">
        <f t="shared" si="25"/>
        <v>0</v>
      </c>
      <c r="T77" s="123">
        <f t="shared" si="25"/>
        <v>0</v>
      </c>
      <c r="U77" s="123">
        <f t="shared" si="25"/>
        <v>0</v>
      </c>
      <c r="V77" s="123">
        <f t="shared" si="25"/>
        <v>0</v>
      </c>
      <c r="W77" s="123">
        <f t="shared" si="25"/>
        <v>0</v>
      </c>
      <c r="X77" s="123">
        <f t="shared" si="25"/>
        <v>0</v>
      </c>
      <c r="Y77" s="123">
        <f t="shared" si="25"/>
        <v>0</v>
      </c>
      <c r="Z77" s="123">
        <f t="shared" si="25"/>
        <v>0</v>
      </c>
      <c r="AA77" s="123">
        <f t="shared" si="25"/>
        <v>0</v>
      </c>
      <c r="AB77" s="123">
        <f t="shared" si="25"/>
        <v>0</v>
      </c>
      <c r="AC77" s="123">
        <f t="shared" si="25"/>
        <v>0</v>
      </c>
      <c r="AD77" s="123">
        <f t="shared" si="25"/>
        <v>0</v>
      </c>
      <c r="AE77" s="123">
        <f t="shared" si="25"/>
        <v>0</v>
      </c>
      <c r="AF77" s="123">
        <f t="shared" si="25"/>
        <v>0</v>
      </c>
      <c r="AG77" s="123">
        <f t="shared" si="25"/>
        <v>0</v>
      </c>
    </row>
    <row r="78" spans="1:54" x14ac:dyDescent="0.2">
      <c r="A78" s="131" t="s">
        <v>270</v>
      </c>
      <c r="B78" s="123">
        <f>IF(SUM($B$71:B71)+SUM($A$78:A78)&gt;0,0,SUM($B$71:B71)-SUM($A$78:A78))</f>
        <v>0</v>
      </c>
      <c r="C78" s="123">
        <f>IF(SUM($B$71:C71)+SUM($A$78:B78)&gt;0,0,SUM($B$71:C71)-SUM($A$78:B78))</f>
        <v>0</v>
      </c>
      <c r="D78" s="123">
        <f>IF(SUM($B$71:D71)+SUM($A$78:C78)&gt;0,0,SUM($B$71:D71)-SUM($A$78:C78))</f>
        <v>0</v>
      </c>
      <c r="E78" s="123">
        <f>IF(SUM($B$71:E71)+SUM($A$78:D78)&gt;0,0,SUM($B$71:E71)-SUM($A$78:D78))</f>
        <v>0</v>
      </c>
      <c r="F78" s="123">
        <f>IF(SUM($B$71:F71)+SUM($A$78:E78)&gt;0,0,SUM($B$71:F71)-SUM($A$78:E78))</f>
        <v>0</v>
      </c>
      <c r="G78" s="123">
        <f>IF(SUM($B$71:G71)+SUM($A$78:F78)&gt;0,0,SUM($B$71:G71)-SUM($A$78:F78))</f>
        <v>0</v>
      </c>
      <c r="H78" s="123">
        <f>IF(SUM($B$71:H71)+SUM($A$78:G78)&gt;0,0,SUM($B$71:H71)-SUM($A$78:G78))</f>
        <v>0</v>
      </c>
      <c r="I78" s="123">
        <f>IF(SUM($B$71:I71)+SUM($A$78:H78)&gt;0,0,SUM($B$71:I71)-SUM($A$78:H78))</f>
        <v>0</v>
      </c>
      <c r="J78" s="123">
        <f>IF(SUM($B$71:J71)+SUM($A$78:I78)&gt;0,0,SUM($B$71:J71)-SUM($A$78:I78))</f>
        <v>0</v>
      </c>
      <c r="K78" s="123">
        <f>IF(SUM($B$71:K71)+SUM($A$78:J78)&gt;0,0,SUM($B$71:K71)-SUM($A$78:J78))</f>
        <v>0</v>
      </c>
      <c r="L78" s="123">
        <f>IF(SUM($B$71:L71)+SUM($A$78:K78)&gt;0,0,SUM($B$71:L71)-SUM($A$78:K78))</f>
        <v>0</v>
      </c>
      <c r="M78" s="123">
        <f>IF(SUM($B$71:M71)+SUM($A$78:L78)&gt;0,0,SUM($B$71:M71)-SUM($A$78:L78))</f>
        <v>0</v>
      </c>
      <c r="N78" s="123">
        <f>IF(SUM($B$71:N71)+SUM($A$78:M78)&gt;0,0,SUM($B$71:N71)-SUM($A$78:M78))</f>
        <v>0</v>
      </c>
      <c r="O78" s="123">
        <f>IF(SUM($B$71:O71)+SUM($A$78:N78)&gt;0,0,SUM($B$71:O71)-SUM($A$78:N78))</f>
        <v>0</v>
      </c>
      <c r="P78" s="123">
        <f>IF(SUM($B$71:P71)+SUM($A$78:O78)&gt;0,0,SUM($B$71:P71)-SUM($A$78:O78))</f>
        <v>0</v>
      </c>
      <c r="Q78" s="123">
        <f>IF(SUM($B$71:Q71)+SUM($A$78:P78)&gt;0,0,SUM($B$71:Q71)-SUM($A$78:P78))</f>
        <v>0</v>
      </c>
      <c r="R78" s="123">
        <f>IF(SUM($B$71:R71)+SUM($A$78:Q78)&gt;0,0,SUM($B$71:R71)-SUM($A$78:Q78))</f>
        <v>0</v>
      </c>
      <c r="S78" s="123">
        <f>IF(SUM($B$71:S71)+SUM($A$78:R78)&gt;0,0,SUM($B$71:S71)-SUM($A$78:R78))</f>
        <v>0</v>
      </c>
      <c r="T78" s="123">
        <f>IF(SUM($B$71:T71)+SUM($A$78:S78)&gt;0,0,SUM($B$71:T71)-SUM($A$78:S78))</f>
        <v>0</v>
      </c>
      <c r="U78" s="123">
        <f>IF(SUM($B$71:U71)+SUM($A$78:T78)&gt;0,0,SUM($B$71:U71)-SUM($A$78:T78))</f>
        <v>0</v>
      </c>
      <c r="V78" s="123">
        <f>IF(SUM($B$71:V71)+SUM($A$78:U78)&gt;0,0,SUM($B$71:V71)-SUM($A$78:U78))</f>
        <v>0</v>
      </c>
      <c r="W78" s="123">
        <f>IF(SUM($B$71:W71)+SUM($A$78:V78)&gt;0,0,SUM($B$71:W71)-SUM($A$78:V78))</f>
        <v>0</v>
      </c>
      <c r="X78" s="123">
        <f>IF(SUM($B$71:X71)+SUM($A$78:W78)&gt;0,0,SUM($B$71:X71)-SUM($A$78:W78))</f>
        <v>0</v>
      </c>
      <c r="Y78" s="123">
        <f>IF(SUM($B$71:Y71)+SUM($A$78:X78)&gt;0,0,SUM($B$71:Y71)-SUM($A$78:X78))</f>
        <v>0</v>
      </c>
      <c r="Z78" s="123">
        <f>IF(SUM($B$71:Z71)+SUM($A$78:Y78)&gt;0,0,SUM($B$71:Z71)-SUM($A$78:Y78))</f>
        <v>0</v>
      </c>
      <c r="AA78" s="123">
        <f>IF(SUM($B$71:AA71)+SUM($A$78:Z78)&gt;0,0,SUM($B$71:AA71)-SUM($A$78:Z78))</f>
        <v>0</v>
      </c>
      <c r="AB78" s="123">
        <f>IF(SUM($B$71:AB71)+SUM($A$78:AA78)&gt;0,0,SUM($B$71:AB71)-SUM($A$78:AA78))</f>
        <v>0</v>
      </c>
      <c r="AC78" s="123">
        <f>IF(SUM($B$71:AC71)+SUM($A$78:AB78)&gt;0,0,SUM($B$71:AC71)-SUM($A$78:AB78))</f>
        <v>0</v>
      </c>
      <c r="AD78" s="123">
        <f>IF(SUM($B$71:AD71)+SUM($A$78:AC78)&gt;0,0,SUM($B$71:AD71)-SUM($A$78:AC78))</f>
        <v>0</v>
      </c>
      <c r="AE78" s="123">
        <f>IF(SUM($B$71:AE71)+SUM($A$78:AD78)&gt;0,0,SUM($B$71:AE71)-SUM($A$78:AD78))</f>
        <v>0</v>
      </c>
      <c r="AF78" s="123">
        <f>IF(SUM($B$71:AF71)+SUM($A$78:AE78)&gt;0,0,SUM($B$71:AF71)-SUM($A$78:AE78))</f>
        <v>0</v>
      </c>
      <c r="AG78" s="123">
        <f>IF(SUM($B$71:AG71)+SUM($A$78:AF78)&gt;0,0,SUM($B$71:AG71)-SUM($A$78:AF78))</f>
        <v>0</v>
      </c>
    </row>
    <row r="79" spans="1:54" x14ac:dyDescent="0.2">
      <c r="A79" s="131" t="s">
        <v>302</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row>
    <row r="80" spans="1:54" x14ac:dyDescent="0.2">
      <c r="A80" s="131" t="s">
        <v>303</v>
      </c>
      <c r="B80" s="123">
        <f>-B59*(B39)</f>
        <v>0</v>
      </c>
      <c r="C80" s="123">
        <f t="shared" ref="C80:AG80" si="26">-(C59-B59)*$B$39</f>
        <v>0</v>
      </c>
      <c r="D80" s="123">
        <f t="shared" si="26"/>
        <v>0</v>
      </c>
      <c r="E80" s="123">
        <f t="shared" si="26"/>
        <v>0</v>
      </c>
      <c r="F80" s="123">
        <f t="shared" si="26"/>
        <v>0</v>
      </c>
      <c r="G80" s="123">
        <f t="shared" si="26"/>
        <v>0</v>
      </c>
      <c r="H80" s="123">
        <f t="shared" si="26"/>
        <v>0</v>
      </c>
      <c r="I80" s="123">
        <f t="shared" si="26"/>
        <v>0</v>
      </c>
      <c r="J80" s="123">
        <f t="shared" si="26"/>
        <v>0</v>
      </c>
      <c r="K80" s="123">
        <f t="shared" si="26"/>
        <v>0</v>
      </c>
      <c r="L80" s="123">
        <f t="shared" si="26"/>
        <v>0</v>
      </c>
      <c r="M80" s="123">
        <f t="shared" si="26"/>
        <v>0</v>
      </c>
      <c r="N80" s="123">
        <f t="shared" si="26"/>
        <v>0</v>
      </c>
      <c r="O80" s="123">
        <f t="shared" si="26"/>
        <v>0</v>
      </c>
      <c r="P80" s="123">
        <f t="shared" si="26"/>
        <v>0</v>
      </c>
      <c r="Q80" s="123">
        <f t="shared" si="26"/>
        <v>0</v>
      </c>
      <c r="R80" s="123">
        <f t="shared" si="26"/>
        <v>0</v>
      </c>
      <c r="S80" s="123">
        <f t="shared" si="26"/>
        <v>0</v>
      </c>
      <c r="T80" s="123">
        <f t="shared" si="26"/>
        <v>0</v>
      </c>
      <c r="U80" s="123">
        <f t="shared" si="26"/>
        <v>0</v>
      </c>
      <c r="V80" s="123">
        <f t="shared" si="26"/>
        <v>0</v>
      </c>
      <c r="W80" s="123">
        <f t="shared" si="26"/>
        <v>0</v>
      </c>
      <c r="X80" s="123">
        <f t="shared" si="26"/>
        <v>0</v>
      </c>
      <c r="Y80" s="123">
        <f t="shared" si="26"/>
        <v>0</v>
      </c>
      <c r="Z80" s="123">
        <f t="shared" si="26"/>
        <v>0</v>
      </c>
      <c r="AA80" s="123">
        <f t="shared" si="26"/>
        <v>0</v>
      </c>
      <c r="AB80" s="123">
        <f t="shared" si="26"/>
        <v>0</v>
      </c>
      <c r="AC80" s="123">
        <f t="shared" si="26"/>
        <v>0</v>
      </c>
      <c r="AD80" s="123">
        <f t="shared" si="26"/>
        <v>0</v>
      </c>
      <c r="AE80" s="123">
        <f t="shared" si="26"/>
        <v>0</v>
      </c>
      <c r="AF80" s="123">
        <f t="shared" si="26"/>
        <v>0</v>
      </c>
      <c r="AG80" s="123">
        <f t="shared" si="26"/>
        <v>0</v>
      </c>
    </row>
    <row r="81" spans="1:33" x14ac:dyDescent="0.2">
      <c r="A81" s="131" t="s">
        <v>304</v>
      </c>
      <c r="B81" s="123">
        <f>'6.2. Паспорт фин осв ввод'!L30*-1*1000000</f>
        <v>-45926945.640000001</v>
      </c>
      <c r="C81" s="123">
        <f>'6.2. Паспорт фин осв ввод'!M30*-1*1000000</f>
        <v>0</v>
      </c>
      <c r="D81" s="123">
        <v>0</v>
      </c>
      <c r="E81" s="123">
        <v>0</v>
      </c>
      <c r="F81" s="123">
        <f>'6.2. Паспорт фин осв ввод'!P30*-1*1000000</f>
        <v>0</v>
      </c>
      <c r="G81" s="123">
        <f>'6.2. Паспорт фин осв ввод'!T30*-1*1000000</f>
        <v>0</v>
      </c>
      <c r="H81" s="123">
        <f>'6.2. Паспорт фин осв ввод'!X30*-1*1000000</f>
        <v>0</v>
      </c>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row>
    <row r="82" spans="1:33" x14ac:dyDescent="0.2">
      <c r="A82" s="131" t="s">
        <v>305</v>
      </c>
      <c r="B82" s="123">
        <f t="shared" ref="B82:AG82" si="27">B54-B55</f>
        <v>0</v>
      </c>
      <c r="C82" s="123">
        <f t="shared" si="27"/>
        <v>0</v>
      </c>
      <c r="D82" s="123">
        <f t="shared" si="27"/>
        <v>0</v>
      </c>
      <c r="E82" s="123">
        <f t="shared" si="27"/>
        <v>0</v>
      </c>
      <c r="F82" s="123">
        <f t="shared" si="27"/>
        <v>0</v>
      </c>
      <c r="G82" s="123">
        <f t="shared" si="27"/>
        <v>0</v>
      </c>
      <c r="H82" s="123">
        <f t="shared" si="27"/>
        <v>0</v>
      </c>
      <c r="I82" s="123">
        <f t="shared" si="27"/>
        <v>0</v>
      </c>
      <c r="J82" s="123">
        <f t="shared" si="27"/>
        <v>0</v>
      </c>
      <c r="K82" s="123">
        <f t="shared" si="27"/>
        <v>0</v>
      </c>
      <c r="L82" s="123">
        <f t="shared" si="27"/>
        <v>0</v>
      </c>
      <c r="M82" s="123">
        <f t="shared" si="27"/>
        <v>0</v>
      </c>
      <c r="N82" s="123">
        <f t="shared" si="27"/>
        <v>0</v>
      </c>
      <c r="O82" s="123">
        <f t="shared" si="27"/>
        <v>0</v>
      </c>
      <c r="P82" s="123">
        <f t="shared" si="27"/>
        <v>0</v>
      </c>
      <c r="Q82" s="123">
        <f t="shared" si="27"/>
        <v>0</v>
      </c>
      <c r="R82" s="123">
        <f t="shared" si="27"/>
        <v>0</v>
      </c>
      <c r="S82" s="123">
        <f t="shared" si="27"/>
        <v>0</v>
      </c>
      <c r="T82" s="123">
        <f t="shared" si="27"/>
        <v>0</v>
      </c>
      <c r="U82" s="123">
        <f t="shared" si="27"/>
        <v>0</v>
      </c>
      <c r="V82" s="123">
        <f t="shared" si="27"/>
        <v>0</v>
      </c>
      <c r="W82" s="123">
        <f t="shared" si="27"/>
        <v>0</v>
      </c>
      <c r="X82" s="123">
        <f t="shared" si="27"/>
        <v>0</v>
      </c>
      <c r="Y82" s="123">
        <f t="shared" si="27"/>
        <v>0</v>
      </c>
      <c r="Z82" s="123">
        <f t="shared" si="27"/>
        <v>0</v>
      </c>
      <c r="AA82" s="123">
        <f t="shared" si="27"/>
        <v>0</v>
      </c>
      <c r="AB82" s="123">
        <f t="shared" si="27"/>
        <v>0</v>
      </c>
      <c r="AC82" s="123">
        <f t="shared" si="27"/>
        <v>0</v>
      </c>
      <c r="AD82" s="123">
        <f t="shared" si="27"/>
        <v>0</v>
      </c>
      <c r="AE82" s="123">
        <f t="shared" si="27"/>
        <v>0</v>
      </c>
      <c r="AF82" s="123">
        <f t="shared" si="27"/>
        <v>0</v>
      </c>
      <c r="AG82" s="123">
        <f t="shared" si="27"/>
        <v>0</v>
      </c>
    </row>
    <row r="83" spans="1:33" ht="14.25" x14ac:dyDescent="0.2">
      <c r="A83" s="132" t="s">
        <v>306</v>
      </c>
      <c r="B83" s="130">
        <f>SUM(B75:B82)</f>
        <v>-45926945.640000001</v>
      </c>
      <c r="C83" s="130">
        <f t="shared" ref="C83:V83" si="28">SUM(C75:C82)</f>
        <v>0</v>
      </c>
      <c r="D83" s="130">
        <f t="shared" si="28"/>
        <v>0</v>
      </c>
      <c r="E83" s="130">
        <f t="shared" si="28"/>
        <v>-584204.67536841496</v>
      </c>
      <c r="F83" s="130">
        <f t="shared" si="28"/>
        <v>-610960.9955465158</v>
      </c>
      <c r="G83" s="130">
        <f t="shared" si="28"/>
        <v>-638942.7435578017</v>
      </c>
      <c r="H83" s="130">
        <f t="shared" si="28"/>
        <v>-668206.04346433817</v>
      </c>
      <c r="I83" s="130">
        <f t="shared" si="28"/>
        <v>-698809.58978583827</v>
      </c>
      <c r="J83" s="130">
        <f t="shared" si="28"/>
        <v>-730814.76522550057</v>
      </c>
      <c r="K83" s="130">
        <f t="shared" si="28"/>
        <v>-764285.76378765027</v>
      </c>
      <c r="L83" s="130">
        <f t="shared" si="28"/>
        <v>-799289.71953410353</v>
      </c>
      <c r="M83" s="130">
        <f t="shared" si="28"/>
        <v>-835896.84123752429</v>
      </c>
      <c r="N83" s="130">
        <f t="shared" si="28"/>
        <v>-874180.55320184608</v>
      </c>
      <c r="O83" s="130">
        <f t="shared" si="28"/>
        <v>-914217.64253220404</v>
      </c>
      <c r="P83" s="130">
        <f t="shared" si="28"/>
        <v>-956088.41314977012</v>
      </c>
      <c r="Q83" s="130">
        <f t="shared" si="28"/>
        <v>-999876.84686039644</v>
      </c>
      <c r="R83" s="130">
        <f t="shared" si="28"/>
        <v>-1045670.7718001369</v>
      </c>
      <c r="S83" s="130">
        <f t="shared" si="28"/>
        <v>-1093562.0385954992</v>
      </c>
      <c r="T83" s="130">
        <f t="shared" si="28"/>
        <v>-1143646.7045917546</v>
      </c>
      <c r="U83" s="130">
        <f t="shared" si="28"/>
        <v>-1196025.2265188347</v>
      </c>
      <c r="V83" s="130">
        <f t="shared" si="28"/>
        <v>-1250802.6619812313</v>
      </c>
      <c r="W83" s="130">
        <f>SUM(W75:W82)</f>
        <v>-1308088.880176055</v>
      </c>
      <c r="X83" s="130">
        <f>SUM(X75:X82)</f>
        <v>-1367998.7822618817</v>
      </c>
      <c r="Y83" s="130">
        <f>SUM(Y75:Y82)</f>
        <v>-1430652.531820406</v>
      </c>
      <c r="Z83" s="130">
        <f>SUM(Z75:Z82)</f>
        <v>-1496175.7958731249</v>
      </c>
      <c r="AA83" s="130">
        <f t="shared" ref="AA83:AG83" si="29">SUM(AA75:AA82)</f>
        <v>-1564699.9969364956</v>
      </c>
      <c r="AB83" s="130">
        <f t="shared" si="29"/>
        <v>-1636362.5766210987</v>
      </c>
      <c r="AC83" s="130">
        <f t="shared" si="29"/>
        <v>-1711307.2713035329</v>
      </c>
      <c r="AD83" s="130">
        <f t="shared" si="29"/>
        <v>-1789684.4004239643</v>
      </c>
      <c r="AE83" s="130">
        <f t="shared" si="29"/>
        <v>-1871651.1679875727</v>
      </c>
      <c r="AF83" s="130">
        <f t="shared" si="29"/>
        <v>-1957371.9778746411</v>
      </c>
      <c r="AG83" s="130">
        <f t="shared" si="29"/>
        <v>-2047018.7635917009</v>
      </c>
    </row>
    <row r="84" spans="1:33" ht="14.25" x14ac:dyDescent="0.2">
      <c r="A84" s="132" t="s">
        <v>307</v>
      </c>
      <c r="B84" s="130">
        <f>SUM($B$83:B83)</f>
        <v>-45926945.640000001</v>
      </c>
      <c r="C84" s="130">
        <f>SUM($B$83:C83)</f>
        <v>-45926945.640000001</v>
      </c>
      <c r="D84" s="130">
        <f>SUM($B$83:D83)</f>
        <v>-45926945.640000001</v>
      </c>
      <c r="E84" s="130">
        <f>SUM($B$83:E83)</f>
        <v>-46511150.315368414</v>
      </c>
      <c r="F84" s="130">
        <f>SUM($B$83:F83)</f>
        <v>-47122111.310914926</v>
      </c>
      <c r="G84" s="130">
        <f>SUM($B$83:G83)</f>
        <v>-47761054.05447273</v>
      </c>
      <c r="H84" s="130">
        <f>SUM($B$83:H83)</f>
        <v>-48429260.09793707</v>
      </c>
      <c r="I84" s="130">
        <f>SUM($B$83:I83)</f>
        <v>-49128069.687722906</v>
      </c>
      <c r="J84" s="130">
        <f>SUM($B$83:J83)</f>
        <v>-49858884.452948406</v>
      </c>
      <c r="K84" s="130">
        <f>SUM($B$83:K83)</f>
        <v>-50623170.216736056</v>
      </c>
      <c r="L84" s="130">
        <f>SUM($B$83:L83)</f>
        <v>-51422459.936270162</v>
      </c>
      <c r="M84" s="130">
        <f>SUM($B$83:M83)</f>
        <v>-52258356.777507685</v>
      </c>
      <c r="N84" s="130">
        <f>SUM($B$83:N83)</f>
        <v>-53132537.330709532</v>
      </c>
      <c r="O84" s="130">
        <f>SUM($B$83:O83)</f>
        <v>-54046754.973241739</v>
      </c>
      <c r="P84" s="130">
        <f>SUM($B$83:P83)</f>
        <v>-55002843.386391506</v>
      </c>
      <c r="Q84" s="130">
        <f>SUM($B$83:Q83)</f>
        <v>-56002720.233251899</v>
      </c>
      <c r="R84" s="130">
        <f>SUM($B$83:R83)</f>
        <v>-57048391.005052038</v>
      </c>
      <c r="S84" s="130">
        <f>SUM($B$83:S83)</f>
        <v>-58141953.043647535</v>
      </c>
      <c r="T84" s="130">
        <f>SUM($B$83:T83)</f>
        <v>-59285599.748239286</v>
      </c>
      <c r="U84" s="130">
        <f>SUM($B$83:U83)</f>
        <v>-60481624.974758118</v>
      </c>
      <c r="V84" s="130">
        <f>SUM($B$83:V83)</f>
        <v>-61732427.636739351</v>
      </c>
      <c r="W84" s="130">
        <f>SUM($B$83:W83)</f>
        <v>-63040516.516915403</v>
      </c>
      <c r="X84" s="130">
        <f>SUM($B$83:X83)</f>
        <v>-64408515.299177282</v>
      </c>
      <c r="Y84" s="130">
        <f>SUM($B$83:Y83)</f>
        <v>-65839167.830997691</v>
      </c>
      <c r="Z84" s="130">
        <f>SUM($B$83:Z83)</f>
        <v>-67335343.626870811</v>
      </c>
      <c r="AA84" s="130">
        <f>SUM($B$83:AA83)</f>
        <v>-68900043.623807311</v>
      </c>
      <c r="AB84" s="130">
        <f>SUM($B$83:AB83)</f>
        <v>-70536406.200428411</v>
      </c>
      <c r="AC84" s="130">
        <f>SUM($B$83:AC83)</f>
        <v>-72247713.471731946</v>
      </c>
      <c r="AD84" s="130">
        <f>SUM($B$83:AD83)</f>
        <v>-74037397.872155905</v>
      </c>
      <c r="AE84" s="130">
        <f>SUM($B$83:AE83)</f>
        <v>-75909049.040143475</v>
      </c>
      <c r="AF84" s="130">
        <f>SUM($B$83:AF83)</f>
        <v>-77866421.018018112</v>
      </c>
      <c r="AG84" s="130">
        <f>SUM($B$83:AG83)</f>
        <v>-79913439.781609818</v>
      </c>
    </row>
    <row r="85" spans="1:33" x14ac:dyDescent="0.2">
      <c r="A85" s="131" t="s">
        <v>308</v>
      </c>
      <c r="B85" s="139">
        <f t="shared" ref="B85:AG85" si="30">1/POWER((1+$B$44),B73)</f>
        <v>0.93777936065805434</v>
      </c>
      <c r="C85" s="139">
        <f t="shared" si="30"/>
        <v>0.82471142437609202</v>
      </c>
      <c r="D85" s="139">
        <f t="shared" si="30"/>
        <v>0.7252760745546496</v>
      </c>
      <c r="E85" s="139">
        <f t="shared" si="30"/>
        <v>0.63782963200655141</v>
      </c>
      <c r="F85" s="139">
        <f t="shared" si="30"/>
        <v>0.56092659573173109</v>
      </c>
      <c r="G85" s="139">
        <f t="shared" si="30"/>
        <v>0.49329574859883135</v>
      </c>
      <c r="H85" s="139">
        <f t="shared" si="30"/>
        <v>0.43381914396168442</v>
      </c>
      <c r="I85" s="139">
        <f t="shared" si="30"/>
        <v>0.38151362585672716</v>
      </c>
      <c r="J85" s="139">
        <f t="shared" si="30"/>
        <v>0.33551457730782436</v>
      </c>
      <c r="K85" s="139">
        <f t="shared" si="30"/>
        <v>0.29506162809587938</v>
      </c>
      <c r="L85" s="139">
        <f t="shared" si="30"/>
        <v>0.25948608574081378</v>
      </c>
      <c r="M85" s="139">
        <f t="shared" si="30"/>
        <v>0.2281998819284265</v>
      </c>
      <c r="N85" s="139">
        <f t="shared" si="30"/>
        <v>0.20068585166513633</v>
      </c>
      <c r="O85" s="139">
        <f t="shared" si="30"/>
        <v>0.17648918447378092</v>
      </c>
      <c r="P85" s="139">
        <f t="shared" si="30"/>
        <v>0.15520990631763337</v>
      </c>
      <c r="Q85" s="139">
        <f t="shared" si="30"/>
        <v>0.13649626797786774</v>
      </c>
      <c r="R85" s="139">
        <f t="shared" si="30"/>
        <v>0.12003893059349906</v>
      </c>
      <c r="S85" s="139">
        <f t="shared" si="30"/>
        <v>0.10556585225002113</v>
      </c>
      <c r="T85" s="139">
        <f t="shared" si="30"/>
        <v>9.2837791091391383E-2</v>
      </c>
      <c r="U85" s="139">
        <f t="shared" si="30"/>
        <v>8.1644350621221856E-2</v>
      </c>
      <c r="V85" s="139">
        <f t="shared" si="30"/>
        <v>7.1800501821494903E-2</v>
      </c>
      <c r="W85" s="139">
        <f t="shared" si="30"/>
        <v>6.314352459897539E-2</v>
      </c>
      <c r="X85" s="139">
        <f t="shared" si="30"/>
        <v>5.5530318001033675E-2</v>
      </c>
      <c r="Y85" s="139">
        <f t="shared" si="30"/>
        <v>4.8835034738399147E-2</v>
      </c>
      <c r="Z85" s="139">
        <f t="shared" si="30"/>
        <v>4.2947000913199494E-2</v>
      </c>
      <c r="AA85" s="139">
        <f t="shared" si="30"/>
        <v>3.7768886565121354E-2</v>
      </c>
      <c r="AB85" s="139">
        <f t="shared" si="30"/>
        <v>3.3215096794583898E-2</v>
      </c>
      <c r="AC85" s="139">
        <f t="shared" si="30"/>
        <v>2.9210356867983386E-2</v>
      </c>
      <c r="AD85" s="139">
        <f t="shared" si="30"/>
        <v>2.5688467916615415E-2</v>
      </c>
      <c r="AE85" s="139">
        <f t="shared" si="30"/>
        <v>2.2591212660817352E-2</v>
      </c>
      <c r="AF85" s="139">
        <f t="shared" si="30"/>
        <v>1.9867393070809383E-2</v>
      </c>
      <c r="AG85" s="139">
        <f t="shared" si="30"/>
        <v>1.7471984056643557E-2</v>
      </c>
    </row>
    <row r="86" spans="1:33" ht="28.5" x14ac:dyDescent="0.2">
      <c r="A86" s="129" t="s">
        <v>309</v>
      </c>
      <c r="B86" s="130">
        <f>B83*B85</f>
        <v>-43069341.719256416</v>
      </c>
      <c r="C86" s="130">
        <f>C83*C85</f>
        <v>0</v>
      </c>
      <c r="D86" s="130">
        <f t="shared" ref="D86:AG86" si="31">D83*D85</f>
        <v>0</v>
      </c>
      <c r="E86" s="130">
        <f t="shared" si="31"/>
        <v>-372623.05310674291</v>
      </c>
      <c r="F86" s="130">
        <f t="shared" si="31"/>
        <v>-342704.27135677641</v>
      </c>
      <c r="G86" s="130">
        <f t="shared" si="31"/>
        <v>-315187.73899513693</v>
      </c>
      <c r="H86" s="130">
        <f t="shared" si="31"/>
        <v>-289880.57376572327</v>
      </c>
      <c r="I86" s="130">
        <f t="shared" si="31"/>
        <v>-266605.38038264727</v>
      </c>
      <c r="J86" s="130">
        <f t="shared" si="31"/>
        <v>-245199.0070449507</v>
      </c>
      <c r="K86" s="130">
        <f t="shared" si="31"/>
        <v>-225511.40179368679</v>
      </c>
      <c r="L86" s="130">
        <f t="shared" si="31"/>
        <v>-207404.56069477738</v>
      </c>
      <c r="M86" s="130">
        <f t="shared" si="31"/>
        <v>-190751.5604747477</v>
      </c>
      <c r="N86" s="130">
        <f t="shared" si="31"/>
        <v>-175435.66882841251</v>
      </c>
      <c r="O86" s="130">
        <f t="shared" si="31"/>
        <v>-161349.52616205128</v>
      </c>
      <c r="P86" s="130">
        <f t="shared" si="31"/>
        <v>-148394.39303635058</v>
      </c>
      <c r="Q86" s="130">
        <f t="shared" si="31"/>
        <v>-136479.4580339221</v>
      </c>
      <c r="R86" s="130">
        <f t="shared" si="31"/>
        <v>-125521.20119976722</v>
      </c>
      <c r="S86" s="130">
        <f t="shared" si="31"/>
        <v>-115442.80859260437</v>
      </c>
      <c r="T86" s="130">
        <f t="shared" si="31"/>
        <v>-106173.6338432475</v>
      </c>
      <c r="U86" s="130">
        <f t="shared" si="31"/>
        <v>-97648.702945730038</v>
      </c>
      <c r="V86" s="130">
        <f t="shared" si="31"/>
        <v>-89808.25880991407</v>
      </c>
      <c r="W86" s="130">
        <f t="shared" si="31"/>
        <v>-82597.342383042895</v>
      </c>
      <c r="X86" s="130">
        <f t="shared" si="31"/>
        <v>-75965.407404029116</v>
      </c>
      <c r="Y86" s="130">
        <f t="shared" si="31"/>
        <v>-69865.966090028218</v>
      </c>
      <c r="Z86" s="130">
        <f t="shared" si="31"/>
        <v>-64256.263271670075</v>
      </c>
      <c r="AA86" s="130">
        <f t="shared" si="31"/>
        <v>-59096.976692740231</v>
      </c>
      <c r="AB86" s="130">
        <f t="shared" si="31"/>
        <v>-54351.941373504502</v>
      </c>
      <c r="AC86" s="130">
        <f t="shared" si="31"/>
        <v>-49987.896105551059</v>
      </c>
      <c r="AD86" s="130">
        <f t="shared" si="31"/>
        <v>-45974.250301158099</v>
      </c>
      <c r="AE86" s="130">
        <f t="shared" si="31"/>
        <v>-42282.869562874439</v>
      </c>
      <c r="AF86" s="130">
        <f t="shared" si="31"/>
        <v>-38887.878470223099</v>
      </c>
      <c r="AG86" s="130">
        <f t="shared" si="31"/>
        <v>-35765.479201124406</v>
      </c>
    </row>
    <row r="87" spans="1:33" ht="14.25" x14ac:dyDescent="0.2">
      <c r="A87" s="129" t="s">
        <v>310</v>
      </c>
      <c r="B87" s="130">
        <f>SUM($B$86:B86)</f>
        <v>-43069341.719256416</v>
      </c>
      <c r="C87" s="130">
        <f>SUM($B$86:C86)</f>
        <v>-43069341.719256416</v>
      </c>
      <c r="D87" s="130">
        <f>SUM($B$86:D86)</f>
        <v>-43069341.719256416</v>
      </c>
      <c r="E87" s="130">
        <f>SUM($B$86:E86)</f>
        <v>-43441964.772363156</v>
      </c>
      <c r="F87" s="130">
        <f>SUM($B$86:F86)</f>
        <v>-43784669.043719932</v>
      </c>
      <c r="G87" s="130">
        <f>SUM($B$86:G86)</f>
        <v>-44099856.782715067</v>
      </c>
      <c r="H87" s="130">
        <f>SUM($B$86:H86)</f>
        <v>-44389737.356480792</v>
      </c>
      <c r="I87" s="130">
        <f>SUM($B$86:I86)</f>
        <v>-44656342.736863442</v>
      </c>
      <c r="J87" s="130">
        <f>SUM($B$86:J86)</f>
        <v>-44901541.74390839</v>
      </c>
      <c r="K87" s="130">
        <f>SUM($B$86:K86)</f>
        <v>-45127053.145702079</v>
      </c>
      <c r="L87" s="130">
        <f>SUM($B$86:L86)</f>
        <v>-45334457.706396855</v>
      </c>
      <c r="M87" s="130">
        <f>SUM($B$86:M86)</f>
        <v>-45525209.266871601</v>
      </c>
      <c r="N87" s="130">
        <f>SUM($B$86:N86)</f>
        <v>-45700644.935700014</v>
      </c>
      <c r="O87" s="130">
        <f>SUM($B$86:O86)</f>
        <v>-45861994.461862065</v>
      </c>
      <c r="P87" s="130">
        <f>SUM($B$86:P86)</f>
        <v>-46010388.854898416</v>
      </c>
      <c r="Q87" s="130">
        <f>SUM($B$86:Q86)</f>
        <v>-46146868.312932335</v>
      </c>
      <c r="R87" s="130">
        <f>SUM($B$86:R86)</f>
        <v>-46272389.514132105</v>
      </c>
      <c r="S87" s="130">
        <f>SUM($B$86:S86)</f>
        <v>-46387832.322724707</v>
      </c>
      <c r="T87" s="130">
        <f>SUM($B$86:T86)</f>
        <v>-46494005.956567958</v>
      </c>
      <c r="U87" s="130">
        <f>SUM($B$86:U86)</f>
        <v>-46591654.65951369</v>
      </c>
      <c r="V87" s="130">
        <f>SUM($B$86:V86)</f>
        <v>-46681462.918323606</v>
      </c>
      <c r="W87" s="130">
        <f>SUM($B$86:W86)</f>
        <v>-46764060.260706648</v>
      </c>
      <c r="X87" s="130">
        <f>SUM($B$86:X86)</f>
        <v>-46840025.668110676</v>
      </c>
      <c r="Y87" s="130">
        <f>SUM($B$86:Y86)</f>
        <v>-46909891.634200707</v>
      </c>
      <c r="Z87" s="130">
        <f>SUM($B$86:Z86)</f>
        <v>-46974147.897472374</v>
      </c>
      <c r="AA87" s="130">
        <f>SUM($B$86:AA86)</f>
        <v>-47033244.874165118</v>
      </c>
      <c r="AB87" s="130">
        <f>SUM($B$86:AB86)</f>
        <v>-47087596.815538622</v>
      </c>
      <c r="AC87" s="130">
        <f>SUM($B$86:AC86)</f>
        <v>-47137584.711644173</v>
      </c>
      <c r="AD87" s="130">
        <f>SUM($B$86:AD86)</f>
        <v>-47183558.961945333</v>
      </c>
      <c r="AE87" s="130">
        <f>SUM($B$86:AE86)</f>
        <v>-47225841.831508204</v>
      </c>
      <c r="AF87" s="130">
        <f>SUM($B$86:AF86)</f>
        <v>-47264729.709978424</v>
      </c>
      <c r="AG87" s="130">
        <f>SUM($B$86:AG86)</f>
        <v>-47300495.189179547</v>
      </c>
    </row>
    <row r="88" spans="1:33" ht="14.25" x14ac:dyDescent="0.2">
      <c r="A88" s="129" t="s">
        <v>311</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row>
    <row r="89" spans="1:33" ht="14.25" x14ac:dyDescent="0.2">
      <c r="A89" s="129" t="s">
        <v>312</v>
      </c>
      <c r="B89" s="141">
        <f>IF(AND(B84&gt;0,A84&lt;0),(B74-(B84/(B84-A84))),0)</f>
        <v>0</v>
      </c>
      <c r="C89" s="141">
        <f t="shared" ref="C89:AG89" si="32">IF(AND(C84&gt;0,B84&lt;0),(C74-(C84/(C84-B84))),0)</f>
        <v>0</v>
      </c>
      <c r="D89" s="141">
        <f t="shared" si="32"/>
        <v>0</v>
      </c>
      <c r="E89" s="141">
        <f t="shared" si="32"/>
        <v>0</v>
      </c>
      <c r="F89" s="141">
        <f t="shared" si="32"/>
        <v>0</v>
      </c>
      <c r="G89" s="141">
        <f t="shared" si="32"/>
        <v>0</v>
      </c>
      <c r="H89" s="141">
        <f>IF(AND(H84&gt;0,G84&lt;0),(H74-(H84/(H84-G84))),0)</f>
        <v>0</v>
      </c>
      <c r="I89" s="141">
        <f t="shared" si="32"/>
        <v>0</v>
      </c>
      <c r="J89" s="141">
        <f t="shared" si="32"/>
        <v>0</v>
      </c>
      <c r="K89" s="141">
        <f t="shared" si="32"/>
        <v>0</v>
      </c>
      <c r="L89" s="141">
        <f t="shared" si="32"/>
        <v>0</v>
      </c>
      <c r="M89" s="141">
        <f t="shared" si="32"/>
        <v>0</v>
      </c>
      <c r="N89" s="141">
        <f t="shared" si="32"/>
        <v>0</v>
      </c>
      <c r="O89" s="141">
        <f t="shared" si="32"/>
        <v>0</v>
      </c>
      <c r="P89" s="141">
        <f t="shared" si="32"/>
        <v>0</v>
      </c>
      <c r="Q89" s="141">
        <f t="shared" si="32"/>
        <v>0</v>
      </c>
      <c r="R89" s="141">
        <f t="shared" si="32"/>
        <v>0</v>
      </c>
      <c r="S89" s="141">
        <f t="shared" si="32"/>
        <v>0</v>
      </c>
      <c r="T89" s="141">
        <f t="shared" si="32"/>
        <v>0</v>
      </c>
      <c r="U89" s="141">
        <f t="shared" si="32"/>
        <v>0</v>
      </c>
      <c r="V89" s="141">
        <f t="shared" si="32"/>
        <v>0</v>
      </c>
      <c r="W89" s="141">
        <f t="shared" si="32"/>
        <v>0</v>
      </c>
      <c r="X89" s="141">
        <f t="shared" si="32"/>
        <v>0</v>
      </c>
      <c r="Y89" s="141">
        <f t="shared" si="32"/>
        <v>0</v>
      </c>
      <c r="Z89" s="141">
        <f t="shared" si="32"/>
        <v>0</v>
      </c>
      <c r="AA89" s="141">
        <f t="shared" si="32"/>
        <v>0</v>
      </c>
      <c r="AB89" s="141">
        <f t="shared" si="32"/>
        <v>0</v>
      </c>
      <c r="AC89" s="141">
        <f t="shared" si="32"/>
        <v>0</v>
      </c>
      <c r="AD89" s="141">
        <f t="shared" si="32"/>
        <v>0</v>
      </c>
      <c r="AE89" s="141">
        <f t="shared" si="32"/>
        <v>0</v>
      </c>
      <c r="AF89" s="141">
        <f t="shared" si="32"/>
        <v>0</v>
      </c>
      <c r="AG89" s="141">
        <f t="shared" si="32"/>
        <v>0</v>
      </c>
    </row>
    <row r="90" spans="1:33" ht="14.25" x14ac:dyDescent="0.2">
      <c r="A90" s="142" t="s">
        <v>313</v>
      </c>
      <c r="B90" s="143">
        <f t="shared" ref="B90:AG90" si="33">IF(AND(B87&gt;0,A87&lt;0),(B74-(B87/(B87-A87))),0)</f>
        <v>0</v>
      </c>
      <c r="C90" s="143">
        <f t="shared" si="33"/>
        <v>0</v>
      </c>
      <c r="D90" s="143">
        <f t="shared" si="33"/>
        <v>0</v>
      </c>
      <c r="E90" s="143">
        <f t="shared" si="33"/>
        <v>0</v>
      </c>
      <c r="F90" s="143">
        <f t="shared" si="33"/>
        <v>0</v>
      </c>
      <c r="G90" s="143">
        <f t="shared" si="33"/>
        <v>0</v>
      </c>
      <c r="H90" s="143">
        <f t="shared" si="33"/>
        <v>0</v>
      </c>
      <c r="I90" s="143">
        <f t="shared" si="33"/>
        <v>0</v>
      </c>
      <c r="J90" s="143">
        <f t="shared" si="33"/>
        <v>0</v>
      </c>
      <c r="K90" s="143">
        <f t="shared" si="33"/>
        <v>0</v>
      </c>
      <c r="L90" s="143">
        <f t="shared" si="33"/>
        <v>0</v>
      </c>
      <c r="M90" s="143">
        <f t="shared" si="33"/>
        <v>0</v>
      </c>
      <c r="N90" s="143">
        <f t="shared" si="33"/>
        <v>0</v>
      </c>
      <c r="O90" s="143">
        <f t="shared" si="33"/>
        <v>0</v>
      </c>
      <c r="P90" s="143">
        <f t="shared" si="33"/>
        <v>0</v>
      </c>
      <c r="Q90" s="143">
        <f t="shared" si="33"/>
        <v>0</v>
      </c>
      <c r="R90" s="143">
        <f t="shared" si="33"/>
        <v>0</v>
      </c>
      <c r="S90" s="143">
        <f t="shared" si="33"/>
        <v>0</v>
      </c>
      <c r="T90" s="143">
        <f t="shared" si="33"/>
        <v>0</v>
      </c>
      <c r="U90" s="143">
        <f t="shared" si="33"/>
        <v>0</v>
      </c>
      <c r="V90" s="143">
        <f t="shared" si="33"/>
        <v>0</v>
      </c>
      <c r="W90" s="143">
        <f t="shared" si="33"/>
        <v>0</v>
      </c>
      <c r="X90" s="143">
        <f t="shared" si="33"/>
        <v>0</v>
      </c>
      <c r="Y90" s="143">
        <f t="shared" si="33"/>
        <v>0</v>
      </c>
      <c r="Z90" s="143">
        <f t="shared" si="33"/>
        <v>0</v>
      </c>
      <c r="AA90" s="143">
        <f t="shared" si="33"/>
        <v>0</v>
      </c>
      <c r="AB90" s="143">
        <f t="shared" si="33"/>
        <v>0</v>
      </c>
      <c r="AC90" s="143">
        <f t="shared" si="33"/>
        <v>0</v>
      </c>
      <c r="AD90" s="143">
        <f t="shared" si="33"/>
        <v>0</v>
      </c>
      <c r="AE90" s="143">
        <f t="shared" si="33"/>
        <v>0</v>
      </c>
      <c r="AF90" s="143">
        <f t="shared" si="33"/>
        <v>0</v>
      </c>
      <c r="AG90" s="143">
        <f t="shared" si="33"/>
        <v>0</v>
      </c>
    </row>
    <row r="91" spans="1:33" x14ac:dyDescent="0.2">
      <c r="B91" s="144">
        <v>2025</v>
      </c>
      <c r="C91" s="144">
        <f>B91+1</f>
        <v>2026</v>
      </c>
      <c r="D91" s="78">
        <f t="shared" ref="D91:AG91" si="34">C91+1</f>
        <v>2027</v>
      </c>
      <c r="E91" s="78">
        <f t="shared" si="34"/>
        <v>2028</v>
      </c>
      <c r="F91" s="78">
        <f t="shared" si="34"/>
        <v>2029</v>
      </c>
      <c r="G91" s="78">
        <f t="shared" si="34"/>
        <v>2030</v>
      </c>
      <c r="H91" s="78">
        <f t="shared" si="34"/>
        <v>2031</v>
      </c>
      <c r="I91" s="78">
        <f t="shared" si="34"/>
        <v>2032</v>
      </c>
      <c r="J91" s="78">
        <f t="shared" si="34"/>
        <v>2033</v>
      </c>
      <c r="K91" s="78">
        <f t="shared" si="34"/>
        <v>2034</v>
      </c>
      <c r="L91" s="78">
        <f t="shared" si="34"/>
        <v>2035</v>
      </c>
      <c r="M91" s="78">
        <f t="shared" si="34"/>
        <v>2036</v>
      </c>
      <c r="N91" s="78">
        <f t="shared" si="34"/>
        <v>2037</v>
      </c>
      <c r="O91" s="78">
        <f t="shared" si="34"/>
        <v>2038</v>
      </c>
      <c r="P91" s="78">
        <f t="shared" si="34"/>
        <v>2039</v>
      </c>
      <c r="Q91" s="78">
        <f t="shared" si="34"/>
        <v>2040</v>
      </c>
      <c r="R91" s="78">
        <f t="shared" si="34"/>
        <v>2041</v>
      </c>
      <c r="S91" s="78">
        <f t="shared" si="34"/>
        <v>2042</v>
      </c>
      <c r="T91" s="78">
        <f t="shared" si="34"/>
        <v>2043</v>
      </c>
      <c r="U91" s="78">
        <f t="shared" si="34"/>
        <v>2044</v>
      </c>
      <c r="V91" s="78">
        <f t="shared" si="34"/>
        <v>2045</v>
      </c>
      <c r="W91" s="78">
        <f t="shared" si="34"/>
        <v>2046</v>
      </c>
      <c r="X91" s="78">
        <f t="shared" si="34"/>
        <v>2047</v>
      </c>
      <c r="Y91" s="78">
        <f t="shared" si="34"/>
        <v>2048</v>
      </c>
      <c r="Z91" s="78">
        <f t="shared" si="34"/>
        <v>2049</v>
      </c>
      <c r="AA91" s="78">
        <f t="shared" si="34"/>
        <v>2050</v>
      </c>
      <c r="AB91" s="78">
        <f t="shared" si="34"/>
        <v>2051</v>
      </c>
      <c r="AC91" s="78">
        <f t="shared" si="34"/>
        <v>2052</v>
      </c>
      <c r="AD91" s="78">
        <f t="shared" si="34"/>
        <v>2053</v>
      </c>
      <c r="AE91" s="78">
        <f t="shared" si="34"/>
        <v>2054</v>
      </c>
      <c r="AF91" s="78">
        <f t="shared" si="34"/>
        <v>2055</v>
      </c>
      <c r="AG91" s="78">
        <f t="shared" si="34"/>
        <v>2056</v>
      </c>
    </row>
    <row r="92" spans="1:33" ht="15.6" customHeight="1" x14ac:dyDescent="0.2">
      <c r="A92" s="145" t="s">
        <v>314</v>
      </c>
      <c r="B92" s="146"/>
      <c r="C92" s="146"/>
      <c r="D92" s="146"/>
      <c r="E92" s="146"/>
      <c r="F92" s="146"/>
      <c r="G92" s="146"/>
      <c r="H92" s="146"/>
      <c r="I92" s="146"/>
      <c r="J92" s="146"/>
      <c r="K92" s="146"/>
      <c r="L92" s="147">
        <v>10</v>
      </c>
      <c r="M92" s="146">
        <v>10</v>
      </c>
      <c r="N92" s="146"/>
      <c r="O92" s="146"/>
      <c r="P92" s="146"/>
      <c r="Q92" s="146"/>
      <c r="R92" s="146"/>
      <c r="S92" s="146"/>
      <c r="T92" s="146"/>
      <c r="U92" s="146"/>
      <c r="V92" s="146"/>
      <c r="W92" s="146"/>
      <c r="X92" s="146"/>
      <c r="Y92" s="146"/>
      <c r="Z92" s="146"/>
      <c r="AA92" s="146"/>
      <c r="AB92" s="146"/>
      <c r="AC92" s="146"/>
      <c r="AD92" s="146"/>
      <c r="AE92" s="146"/>
      <c r="AF92" s="146"/>
      <c r="AG92" s="146"/>
    </row>
    <row r="93" spans="1:33" ht="12.75" x14ac:dyDescent="0.2">
      <c r="A93" s="148" t="s">
        <v>315</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row>
    <row r="94" spans="1:33" ht="12.75" x14ac:dyDescent="0.2">
      <c r="A94" s="148" t="s">
        <v>316</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row>
    <row r="95" spans="1:33" ht="12.75" x14ac:dyDescent="0.2">
      <c r="A95" s="148" t="s">
        <v>317</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row>
    <row r="96" spans="1:33" ht="12.75" x14ac:dyDescent="0.2">
      <c r="A96" s="146" t="s">
        <v>318</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row>
    <row r="97" spans="1:41" ht="33" customHeight="1" x14ac:dyDescent="0.2">
      <c r="A97" s="311" t="s">
        <v>319</v>
      </c>
      <c r="B97" s="311"/>
      <c r="C97" s="311"/>
      <c r="D97" s="311"/>
      <c r="E97" s="311"/>
      <c r="F97" s="311"/>
      <c r="G97" s="311"/>
      <c r="H97" s="311"/>
      <c r="I97" s="311"/>
      <c r="J97" s="311"/>
      <c r="K97" s="311"/>
      <c r="L97" s="311"/>
      <c r="M97" s="133"/>
      <c r="N97" s="133"/>
      <c r="O97" s="133"/>
      <c r="P97" s="133"/>
      <c r="Q97" s="133"/>
      <c r="R97" s="133"/>
      <c r="S97" s="133"/>
      <c r="T97" s="133"/>
      <c r="U97" s="133"/>
      <c r="V97" s="133"/>
      <c r="W97" s="133"/>
      <c r="X97" s="133"/>
      <c r="Y97" s="133"/>
      <c r="Z97" s="133"/>
      <c r="AA97" s="133"/>
      <c r="AB97" s="133"/>
      <c r="AC97" s="133"/>
      <c r="AD97" s="133"/>
      <c r="AE97" s="133"/>
      <c r="AF97" s="133"/>
      <c r="AG97" s="133"/>
    </row>
    <row r="98" spans="1:41" x14ac:dyDescent="0.2">
      <c r="C98" s="149"/>
    </row>
    <row r="99" spans="1:41" x14ac:dyDescent="0.2">
      <c r="A99" s="150" t="s">
        <v>320</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row>
    <row r="100" spans="1:41" ht="12.75" x14ac:dyDescent="0.2">
      <c r="A100" s="150"/>
      <c r="B100" s="151">
        <v>2022</v>
      </c>
      <c r="C100" s="151">
        <f t="shared" ref="C100:AG105" si="35">B100+1</f>
        <v>2023</v>
      </c>
      <c r="D100" s="151">
        <f t="shared" si="35"/>
        <v>2024</v>
      </c>
      <c r="E100" s="151">
        <f t="shared" si="35"/>
        <v>2025</v>
      </c>
      <c r="F100" s="151">
        <f t="shared" si="35"/>
        <v>2026</v>
      </c>
      <c r="G100" s="151">
        <f t="shared" si="35"/>
        <v>2027</v>
      </c>
      <c r="H100" s="151">
        <f t="shared" si="35"/>
        <v>2028</v>
      </c>
      <c r="I100" s="151">
        <f t="shared" si="35"/>
        <v>2029</v>
      </c>
      <c r="J100" s="151">
        <f t="shared" si="35"/>
        <v>2030</v>
      </c>
      <c r="K100" s="151">
        <f t="shared" si="35"/>
        <v>2031</v>
      </c>
      <c r="L100" s="151">
        <f t="shared" si="35"/>
        <v>2032</v>
      </c>
      <c r="M100" s="151">
        <f t="shared" si="35"/>
        <v>2033</v>
      </c>
      <c r="N100" s="151">
        <f t="shared" si="35"/>
        <v>2034</v>
      </c>
      <c r="O100" s="151">
        <f t="shared" si="35"/>
        <v>2035</v>
      </c>
      <c r="P100" s="151">
        <f t="shared" si="35"/>
        <v>2036</v>
      </c>
      <c r="Q100" s="151">
        <f t="shared" si="35"/>
        <v>2037</v>
      </c>
      <c r="R100" s="151">
        <f t="shared" si="35"/>
        <v>2038</v>
      </c>
      <c r="S100" s="151">
        <f t="shared" si="35"/>
        <v>2039</v>
      </c>
      <c r="T100" s="151">
        <f t="shared" si="35"/>
        <v>2040</v>
      </c>
      <c r="U100" s="151">
        <f t="shared" si="35"/>
        <v>2041</v>
      </c>
      <c r="V100" s="151">
        <f t="shared" si="35"/>
        <v>2042</v>
      </c>
      <c r="W100" s="151">
        <f t="shared" si="35"/>
        <v>2043</v>
      </c>
      <c r="X100" s="151">
        <f t="shared" si="35"/>
        <v>2044</v>
      </c>
      <c r="Y100" s="151">
        <f t="shared" si="35"/>
        <v>2045</v>
      </c>
      <c r="Z100" s="151">
        <f t="shared" si="35"/>
        <v>2046</v>
      </c>
      <c r="AA100" s="151">
        <f t="shared" si="35"/>
        <v>2047</v>
      </c>
      <c r="AB100" s="151">
        <f t="shared" si="35"/>
        <v>2048</v>
      </c>
      <c r="AC100" s="151">
        <f t="shared" si="35"/>
        <v>2049</v>
      </c>
      <c r="AD100" s="151">
        <f t="shared" si="35"/>
        <v>2050</v>
      </c>
      <c r="AE100" s="151">
        <f t="shared" si="35"/>
        <v>2051</v>
      </c>
      <c r="AF100" s="151">
        <f t="shared" si="35"/>
        <v>2052</v>
      </c>
      <c r="AG100" s="151">
        <f t="shared" si="35"/>
        <v>2053</v>
      </c>
      <c r="AH100" s="151">
        <f t="shared" ref="AH100:AO100" si="36">AG100+1</f>
        <v>2054</v>
      </c>
      <c r="AI100" s="151">
        <f t="shared" si="36"/>
        <v>2055</v>
      </c>
      <c r="AJ100" s="151">
        <f t="shared" si="36"/>
        <v>2056</v>
      </c>
      <c r="AK100" s="151">
        <f t="shared" si="36"/>
        <v>2057</v>
      </c>
      <c r="AL100" s="151">
        <f t="shared" si="36"/>
        <v>2058</v>
      </c>
      <c r="AM100" s="151">
        <f t="shared" si="36"/>
        <v>2059</v>
      </c>
      <c r="AN100" s="151">
        <f t="shared" si="36"/>
        <v>2060</v>
      </c>
      <c r="AO100" s="151">
        <f t="shared" si="36"/>
        <v>2061</v>
      </c>
    </row>
    <row r="101" spans="1:41" ht="12.75" x14ac:dyDescent="0.2">
      <c r="A101" s="150" t="s">
        <v>321</v>
      </c>
      <c r="B101" s="152">
        <v>0.14631427330593999</v>
      </c>
      <c r="C101" s="152">
        <v>9.0964662608273128E-2</v>
      </c>
      <c r="D101" s="153">
        <v>9.1135032622053413E-2</v>
      </c>
      <c r="E101" s="152">
        <v>7.8163170639641913E-2</v>
      </c>
      <c r="F101" s="152">
        <v>5.2628968689616612E-2</v>
      </c>
      <c r="G101" s="152">
        <v>4.4208979893394937E-2</v>
      </c>
      <c r="H101" s="152">
        <v>4.5799565299999997E-2</v>
      </c>
      <c r="I101" s="152">
        <v>4.5799565299999997E-2</v>
      </c>
      <c r="J101" s="152">
        <v>4.5799565299999997E-2</v>
      </c>
      <c r="K101" s="152">
        <v>4.5799565299999997E-2</v>
      </c>
      <c r="L101" s="152">
        <v>4.5799565299999997E-2</v>
      </c>
      <c r="M101" s="154">
        <f t="shared" ref="M101:AG101" si="37">L101</f>
        <v>4.5799565299999997E-2</v>
      </c>
      <c r="N101" s="154">
        <f t="shared" si="37"/>
        <v>4.5799565299999997E-2</v>
      </c>
      <c r="O101" s="154">
        <f t="shared" si="37"/>
        <v>4.5799565299999997E-2</v>
      </c>
      <c r="P101" s="154">
        <f t="shared" si="37"/>
        <v>4.5799565299999997E-2</v>
      </c>
      <c r="Q101" s="154">
        <f t="shared" si="37"/>
        <v>4.5799565299999997E-2</v>
      </c>
      <c r="R101" s="154">
        <f t="shared" si="37"/>
        <v>4.5799565299999997E-2</v>
      </c>
      <c r="S101" s="154">
        <f t="shared" si="37"/>
        <v>4.5799565299999997E-2</v>
      </c>
      <c r="T101" s="154">
        <f t="shared" si="37"/>
        <v>4.5799565299999997E-2</v>
      </c>
      <c r="U101" s="154">
        <f t="shared" si="37"/>
        <v>4.5799565299999997E-2</v>
      </c>
      <c r="V101" s="154">
        <f t="shared" si="37"/>
        <v>4.5799565299999997E-2</v>
      </c>
      <c r="W101" s="154">
        <f t="shared" si="37"/>
        <v>4.5799565299999997E-2</v>
      </c>
      <c r="X101" s="154">
        <f t="shared" si="37"/>
        <v>4.5799565299999997E-2</v>
      </c>
      <c r="Y101" s="154">
        <f t="shared" si="37"/>
        <v>4.5799565299999997E-2</v>
      </c>
      <c r="Z101" s="154">
        <f t="shared" si="37"/>
        <v>4.5799565299999997E-2</v>
      </c>
      <c r="AA101" s="154">
        <f t="shared" si="37"/>
        <v>4.5799565299999997E-2</v>
      </c>
      <c r="AB101" s="154">
        <f t="shared" si="37"/>
        <v>4.5799565299999997E-2</v>
      </c>
      <c r="AC101" s="154">
        <f t="shared" si="37"/>
        <v>4.5799565299999997E-2</v>
      </c>
      <c r="AD101" s="154">
        <f t="shared" si="37"/>
        <v>4.5799565299999997E-2</v>
      </c>
      <c r="AE101" s="154">
        <f t="shared" si="37"/>
        <v>4.5799565299999997E-2</v>
      </c>
      <c r="AF101" s="154">
        <f t="shared" si="37"/>
        <v>4.5799565299999997E-2</v>
      </c>
      <c r="AG101" s="154">
        <f t="shared" si="37"/>
        <v>4.5799565299999997E-2</v>
      </c>
      <c r="AH101" s="154">
        <f t="shared" ref="AH101:AO101" si="38">AG101</f>
        <v>4.5799565299999997E-2</v>
      </c>
      <c r="AI101" s="154">
        <f t="shared" si="38"/>
        <v>4.5799565299999997E-2</v>
      </c>
      <c r="AJ101" s="154">
        <f t="shared" si="38"/>
        <v>4.5799565299999997E-2</v>
      </c>
      <c r="AK101" s="154">
        <f t="shared" si="38"/>
        <v>4.5799565299999997E-2</v>
      </c>
      <c r="AL101" s="154">
        <f t="shared" si="38"/>
        <v>4.5799565299999997E-2</v>
      </c>
      <c r="AM101" s="154">
        <f t="shared" si="38"/>
        <v>4.5799565299999997E-2</v>
      </c>
      <c r="AN101" s="154">
        <f t="shared" si="38"/>
        <v>4.5799565299999997E-2</v>
      </c>
      <c r="AO101" s="154">
        <f t="shared" si="38"/>
        <v>4.5799565299999997E-2</v>
      </c>
    </row>
    <row r="102" spans="1:41" ht="15" x14ac:dyDescent="0.2">
      <c r="A102" s="150" t="s">
        <v>322</v>
      </c>
      <c r="B102" s="155"/>
      <c r="C102" s="155"/>
      <c r="D102" s="153">
        <f>D101</f>
        <v>9.1135032622053413E-2</v>
      </c>
      <c r="E102" s="152">
        <v>7.8163170639641913E-2</v>
      </c>
      <c r="F102" s="155">
        <f t="shared" ref="F102:AG102" si="39">(1+E102)*(1+F101)-1</f>
        <v>0.13490578638953354</v>
      </c>
      <c r="G102" s="155">
        <f t="shared" si="39"/>
        <v>0.18507881348092603</v>
      </c>
      <c r="H102" s="155">
        <f t="shared" si="39"/>
        <v>0.23935490798459225</v>
      </c>
      <c r="I102" s="155">
        <f t="shared" si="39"/>
        <v>0.29611682402270811</v>
      </c>
      <c r="J102" s="155">
        <f t="shared" si="39"/>
        <v>0.35547841114096479</v>
      </c>
      <c r="K102" s="155">
        <f t="shared" si="39"/>
        <v>0.41755873314475567</v>
      </c>
      <c r="L102" s="155">
        <f t="shared" si="39"/>
        <v>0.48248230691000438</v>
      </c>
      <c r="M102" s="155">
        <f t="shared" si="39"/>
        <v>0.55037935213142397</v>
      </c>
      <c r="N102" s="155">
        <f t="shared" si="39"/>
        <v>0.62138605250913903</v>
      </c>
      <c r="O102" s="155">
        <f t="shared" si="39"/>
        <v>0.69564482889754076</v>
      </c>
      <c r="P102" s="155">
        <f t="shared" si="39"/>
        <v>0.77330462496424102</v>
      </c>
      <c r="Q102" s="155">
        <f t="shared" si="39"/>
        <v>0.85452120593208281</v>
      </c>
      <c r="R102" s="155">
        <f t="shared" si="39"/>
        <v>0.93945747100340404</v>
      </c>
      <c r="S102" s="155">
        <f t="shared" si="39"/>
        <v>1.0282837800931977</v>
      </c>
      <c r="T102" s="155">
        <f t="shared" si="39"/>
        <v>1.1211782955265068</v>
      </c>
      <c r="U102" s="155">
        <f t="shared" si="39"/>
        <v>1.2183273393854157</v>
      </c>
      <c r="V102" s="155">
        <f t="shared" si="39"/>
        <v>1.3199257672223736</v>
      </c>
      <c r="W102" s="155">
        <f t="shared" si="39"/>
        <v>1.4261773588894275</v>
      </c>
      <c r="X102" s="155">
        <f t="shared" si="39"/>
        <v>1.5372952272672658</v>
      </c>
      <c r="Y102" s="155">
        <f t="shared" si="39"/>
        <v>1.6535022457138715</v>
      </c>
      <c r="Z102" s="155">
        <f t="shared" si="39"/>
        <v>1.7750314950901407</v>
      </c>
      <c r="AA102" s="155">
        <f t="shared" si="39"/>
        <v>1.9021267312590786</v>
      </c>
      <c r="AB102" s="155">
        <f t="shared" si="39"/>
        <v>2.0350428739962547</v>
      </c>
      <c r="AC102" s="155">
        <f t="shared" si="39"/>
        <v>2.1740465182921462</v>
      </c>
      <c r="AD102" s="155">
        <f t="shared" si="39"/>
        <v>2.3194164690719052</v>
      </c>
      <c r="AE102" s="155">
        <f t="shared" si="39"/>
        <v>2.4714443004050595</v>
      </c>
      <c r="AF102" s="155">
        <f t="shared" si="39"/>
        <v>2.6304349403267739</v>
      </c>
      <c r="AG102" s="155">
        <f t="shared" si="39"/>
        <v>2.7967072824436721</v>
      </c>
      <c r="AH102" s="155">
        <f t="shared" ref="AH102:AO102" si="40">(1+AG102)*(1+AH101)-1</f>
        <v>2.9705948255509367</v>
      </c>
      <c r="AI102" s="155">
        <f t="shared" si="40"/>
        <v>3.1524463425435991</v>
      </c>
      <c r="AJ102" s="155">
        <f t="shared" si="40"/>
        <v>3.342626579963671</v>
      </c>
      <c r="AK102" s="155">
        <f t="shared" si="40"/>
        <v>3.5415169895862331</v>
      </c>
      <c r="AL102" s="155">
        <f t="shared" si="40"/>
        <v>3.7495164935118472</v>
      </c>
      <c r="AM102" s="155">
        <f t="shared" si="40"/>
        <v>3.96704228429987</v>
      </c>
      <c r="AN102" s="155">
        <f t="shared" si="40"/>
        <v>4.1945306617475238</v>
      </c>
      <c r="AO102" s="155">
        <f t="shared" si="40"/>
        <v>4.4324379079930818</v>
      </c>
    </row>
    <row r="103" spans="1:41" x14ac:dyDescent="0.2">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row>
    <row r="104" spans="1:41" ht="12.75" x14ac:dyDescent="0.2">
      <c r="A104" s="157"/>
      <c r="B104" s="158">
        <v>2022</v>
      </c>
      <c r="C104" s="158">
        <f t="shared" si="35"/>
        <v>2023</v>
      </c>
      <c r="D104" s="158">
        <f t="shared" si="35"/>
        <v>2024</v>
      </c>
      <c r="E104" s="158">
        <f t="shared" si="35"/>
        <v>2025</v>
      </c>
      <c r="F104" s="158">
        <f t="shared" si="35"/>
        <v>2026</v>
      </c>
      <c r="G104" s="158">
        <f t="shared" si="35"/>
        <v>2027</v>
      </c>
      <c r="H104" s="158">
        <f t="shared" si="35"/>
        <v>2028</v>
      </c>
      <c r="I104" s="158">
        <f t="shared" si="35"/>
        <v>2029</v>
      </c>
      <c r="J104" s="158">
        <f t="shared" si="35"/>
        <v>2030</v>
      </c>
      <c r="K104" s="158">
        <f t="shared" si="35"/>
        <v>2031</v>
      </c>
      <c r="L104" s="158">
        <f t="shared" si="35"/>
        <v>2032</v>
      </c>
      <c r="M104" s="158">
        <f t="shared" si="35"/>
        <v>2033</v>
      </c>
      <c r="N104" s="158">
        <f t="shared" ref="N104:AC105" si="41">M104+1</f>
        <v>2034</v>
      </c>
      <c r="O104" s="158">
        <f t="shared" si="41"/>
        <v>2035</v>
      </c>
      <c r="P104" s="158">
        <f t="shared" si="41"/>
        <v>2036</v>
      </c>
      <c r="Q104" s="158">
        <f t="shared" si="41"/>
        <v>2037</v>
      </c>
      <c r="R104" s="158">
        <f t="shared" si="41"/>
        <v>2038</v>
      </c>
      <c r="S104" s="158">
        <f t="shared" si="41"/>
        <v>2039</v>
      </c>
      <c r="T104" s="158">
        <f t="shared" si="41"/>
        <v>2040</v>
      </c>
      <c r="U104" s="158">
        <f t="shared" si="41"/>
        <v>2041</v>
      </c>
      <c r="V104" s="158">
        <f t="shared" si="41"/>
        <v>2042</v>
      </c>
      <c r="W104" s="158">
        <f t="shared" si="41"/>
        <v>2043</v>
      </c>
      <c r="X104" s="158">
        <f t="shared" si="41"/>
        <v>2044</v>
      </c>
      <c r="Y104" s="158">
        <f t="shared" si="41"/>
        <v>2045</v>
      </c>
      <c r="Z104" s="158">
        <f t="shared" si="41"/>
        <v>2046</v>
      </c>
      <c r="AA104" s="158">
        <f t="shared" si="41"/>
        <v>2047</v>
      </c>
      <c r="AB104" s="158">
        <f t="shared" si="41"/>
        <v>2048</v>
      </c>
      <c r="AC104" s="158">
        <f t="shared" si="41"/>
        <v>2049</v>
      </c>
      <c r="AD104" s="158">
        <f t="shared" ref="AD104:AG105" si="42">AC104+1</f>
        <v>2050</v>
      </c>
      <c r="AE104" s="158">
        <f t="shared" si="42"/>
        <v>2051</v>
      </c>
      <c r="AF104" s="158">
        <f t="shared" si="42"/>
        <v>2052</v>
      </c>
      <c r="AG104" s="158">
        <f t="shared" si="42"/>
        <v>2053</v>
      </c>
      <c r="AH104" s="158">
        <f t="shared" ref="AH104:AH105" si="43">AG104+1</f>
        <v>2054</v>
      </c>
      <c r="AI104" s="158">
        <f t="shared" ref="AI104:AI105" si="44">AH104+1</f>
        <v>2055</v>
      </c>
      <c r="AJ104" s="158">
        <f t="shared" ref="AJ104:AJ105" si="45">AI104+1</f>
        <v>2056</v>
      </c>
      <c r="AK104" s="158">
        <f t="shared" ref="AK104:AK105" si="46">AJ104+1</f>
        <v>2057</v>
      </c>
      <c r="AL104" s="158">
        <f t="shared" ref="AL104:AL105" si="47">AK104+1</f>
        <v>2058</v>
      </c>
      <c r="AM104" s="158">
        <f t="shared" ref="AM104:AM105" si="48">AL104+1</f>
        <v>2059</v>
      </c>
      <c r="AN104" s="158">
        <f t="shared" ref="AN104:AN105" si="49">AM104+1</f>
        <v>2060</v>
      </c>
      <c r="AO104" s="158">
        <f t="shared" ref="AO104:AO105" si="50">AN104+1</f>
        <v>2061</v>
      </c>
    </row>
    <row r="105" spans="1:41" x14ac:dyDescent="0.2">
      <c r="A105" s="157"/>
      <c r="B105" s="159">
        <v>0</v>
      </c>
      <c r="C105" s="159">
        <v>0</v>
      </c>
      <c r="D105" s="160">
        <v>0</v>
      </c>
      <c r="E105" s="159">
        <f t="shared" si="35"/>
        <v>1</v>
      </c>
      <c r="F105" s="159">
        <f t="shared" si="35"/>
        <v>2</v>
      </c>
      <c r="G105" s="159">
        <f t="shared" si="35"/>
        <v>3</v>
      </c>
      <c r="H105" s="159">
        <f t="shared" si="35"/>
        <v>4</v>
      </c>
      <c r="I105" s="159">
        <f t="shared" si="35"/>
        <v>5</v>
      </c>
      <c r="J105" s="159">
        <f t="shared" si="35"/>
        <v>6</v>
      </c>
      <c r="K105" s="159">
        <f t="shared" si="35"/>
        <v>7</v>
      </c>
      <c r="L105" s="159">
        <f t="shared" si="35"/>
        <v>8</v>
      </c>
      <c r="M105" s="159">
        <f t="shared" si="35"/>
        <v>9</v>
      </c>
      <c r="N105" s="159">
        <f t="shared" si="41"/>
        <v>10</v>
      </c>
      <c r="O105" s="159">
        <f t="shared" si="41"/>
        <v>11</v>
      </c>
      <c r="P105" s="159">
        <f t="shared" si="41"/>
        <v>12</v>
      </c>
      <c r="Q105" s="159">
        <f t="shared" si="41"/>
        <v>13</v>
      </c>
      <c r="R105" s="159">
        <f t="shared" si="41"/>
        <v>14</v>
      </c>
      <c r="S105" s="159">
        <f t="shared" si="41"/>
        <v>15</v>
      </c>
      <c r="T105" s="159">
        <f t="shared" si="41"/>
        <v>16</v>
      </c>
      <c r="U105" s="159">
        <f t="shared" si="41"/>
        <v>17</v>
      </c>
      <c r="V105" s="159">
        <f t="shared" si="41"/>
        <v>18</v>
      </c>
      <c r="W105" s="159">
        <f t="shared" si="41"/>
        <v>19</v>
      </c>
      <c r="X105" s="159">
        <f t="shared" si="41"/>
        <v>20</v>
      </c>
      <c r="Y105" s="159">
        <f t="shared" si="41"/>
        <v>21</v>
      </c>
      <c r="Z105" s="159">
        <f t="shared" si="41"/>
        <v>22</v>
      </c>
      <c r="AA105" s="159">
        <f t="shared" si="41"/>
        <v>23</v>
      </c>
      <c r="AB105" s="159">
        <f t="shared" si="41"/>
        <v>24</v>
      </c>
      <c r="AC105" s="159">
        <f t="shared" si="41"/>
        <v>25</v>
      </c>
      <c r="AD105" s="159">
        <f t="shared" si="42"/>
        <v>26</v>
      </c>
      <c r="AE105" s="159">
        <f t="shared" si="42"/>
        <v>27</v>
      </c>
      <c r="AF105" s="159">
        <f t="shared" si="42"/>
        <v>28</v>
      </c>
      <c r="AG105" s="159">
        <f t="shared" si="42"/>
        <v>29</v>
      </c>
      <c r="AH105" s="159">
        <f t="shared" si="43"/>
        <v>30</v>
      </c>
      <c r="AI105" s="159">
        <f t="shared" si="44"/>
        <v>31</v>
      </c>
      <c r="AJ105" s="159">
        <f t="shared" si="45"/>
        <v>32</v>
      </c>
      <c r="AK105" s="159">
        <f t="shared" si="46"/>
        <v>33</v>
      </c>
      <c r="AL105" s="159">
        <f t="shared" si="47"/>
        <v>34</v>
      </c>
      <c r="AM105" s="159">
        <f t="shared" si="48"/>
        <v>35</v>
      </c>
      <c r="AN105" s="159">
        <f t="shared" si="49"/>
        <v>36</v>
      </c>
      <c r="AO105" s="159">
        <f t="shared" si="50"/>
        <v>37</v>
      </c>
    </row>
    <row r="106" spans="1:41" ht="15" x14ac:dyDescent="0.2">
      <c r="A106" s="157"/>
      <c r="B106" s="161">
        <v>0.5</v>
      </c>
      <c r="C106" s="161">
        <f t="shared" ref="C106:AG106" si="51">AVERAGE(B105:C105)</f>
        <v>0</v>
      </c>
      <c r="D106" s="162">
        <f t="shared" si="51"/>
        <v>0</v>
      </c>
      <c r="E106" s="161">
        <f t="shared" si="51"/>
        <v>0.5</v>
      </c>
      <c r="F106" s="161">
        <f t="shared" si="51"/>
        <v>1.5</v>
      </c>
      <c r="G106" s="161">
        <f t="shared" si="51"/>
        <v>2.5</v>
      </c>
      <c r="H106" s="161">
        <f t="shared" si="51"/>
        <v>3.5</v>
      </c>
      <c r="I106" s="161">
        <f t="shared" si="51"/>
        <v>4.5</v>
      </c>
      <c r="J106" s="161">
        <f t="shared" si="51"/>
        <v>5.5</v>
      </c>
      <c r="K106" s="161">
        <f t="shared" si="51"/>
        <v>6.5</v>
      </c>
      <c r="L106" s="161">
        <f t="shared" si="51"/>
        <v>7.5</v>
      </c>
      <c r="M106" s="161">
        <f t="shared" si="51"/>
        <v>8.5</v>
      </c>
      <c r="N106" s="161">
        <f t="shared" si="51"/>
        <v>9.5</v>
      </c>
      <c r="O106" s="161">
        <f t="shared" si="51"/>
        <v>10.5</v>
      </c>
      <c r="P106" s="161">
        <f t="shared" si="51"/>
        <v>11.5</v>
      </c>
      <c r="Q106" s="161">
        <f t="shared" si="51"/>
        <v>12.5</v>
      </c>
      <c r="R106" s="161">
        <f t="shared" si="51"/>
        <v>13.5</v>
      </c>
      <c r="S106" s="161">
        <f t="shared" si="51"/>
        <v>14.5</v>
      </c>
      <c r="T106" s="161">
        <f t="shared" si="51"/>
        <v>15.5</v>
      </c>
      <c r="U106" s="161">
        <f t="shared" si="51"/>
        <v>16.5</v>
      </c>
      <c r="V106" s="161">
        <f t="shared" si="51"/>
        <v>17.5</v>
      </c>
      <c r="W106" s="161">
        <f t="shared" si="51"/>
        <v>18.5</v>
      </c>
      <c r="X106" s="161">
        <f t="shared" si="51"/>
        <v>19.5</v>
      </c>
      <c r="Y106" s="161">
        <f t="shared" si="51"/>
        <v>20.5</v>
      </c>
      <c r="Z106" s="161">
        <f t="shared" si="51"/>
        <v>21.5</v>
      </c>
      <c r="AA106" s="161">
        <f t="shared" si="51"/>
        <v>22.5</v>
      </c>
      <c r="AB106" s="161">
        <f t="shared" si="51"/>
        <v>23.5</v>
      </c>
      <c r="AC106" s="161">
        <f t="shared" si="51"/>
        <v>24.5</v>
      </c>
      <c r="AD106" s="161">
        <f t="shared" si="51"/>
        <v>25.5</v>
      </c>
      <c r="AE106" s="161">
        <f t="shared" si="51"/>
        <v>26.5</v>
      </c>
      <c r="AF106" s="161">
        <f t="shared" si="51"/>
        <v>27.5</v>
      </c>
      <c r="AG106" s="161">
        <f t="shared" si="51"/>
        <v>28.5</v>
      </c>
      <c r="AH106" s="161">
        <f t="shared" ref="AH106:AO106" si="52">AVERAGE(AG105:AH105)</f>
        <v>29.5</v>
      </c>
      <c r="AI106" s="161">
        <f t="shared" si="52"/>
        <v>30.5</v>
      </c>
      <c r="AJ106" s="161">
        <f t="shared" si="52"/>
        <v>31.5</v>
      </c>
      <c r="AK106" s="161">
        <f t="shared" si="52"/>
        <v>32.5</v>
      </c>
      <c r="AL106" s="161">
        <f t="shared" si="52"/>
        <v>33.5</v>
      </c>
      <c r="AM106" s="161">
        <f t="shared" si="52"/>
        <v>34.5</v>
      </c>
      <c r="AN106" s="161">
        <f t="shared" si="52"/>
        <v>35.5</v>
      </c>
      <c r="AO106" s="161">
        <f t="shared" si="52"/>
        <v>36.5</v>
      </c>
    </row>
    <row r="107" spans="1:41" ht="12.75" x14ac:dyDescent="0.2">
      <c r="A107" s="157"/>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row>
    <row r="108" spans="1:41" ht="12.75" x14ac:dyDescent="0.2">
      <c r="A108" s="157"/>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row>
    <row r="109" spans="1:41" ht="12.75" x14ac:dyDescent="0.2">
      <c r="A109" s="157"/>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row>
    <row r="110" spans="1:41" ht="12.75" x14ac:dyDescent="0.2">
      <c r="A110" s="157"/>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row>
    <row r="111" spans="1:41" ht="12.75" x14ac:dyDescent="0.2">
      <c r="A111" s="157"/>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row>
    <row r="112" spans="1:41" ht="12.75" x14ac:dyDescent="0.2">
      <c r="A112" s="157"/>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row>
    <row r="113" spans="1:54" ht="12.75" x14ac:dyDescent="0.2">
      <c r="A113" s="157"/>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row>
    <row r="114" spans="1:54" ht="12.75" x14ac:dyDescent="0.2">
      <c r="A114" s="157"/>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row>
    <row r="115" spans="1:54" ht="12.75" x14ac:dyDescent="0.2">
      <c r="A115" s="157"/>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row>
    <row r="116" spans="1:54" ht="12.75" x14ac:dyDescent="0.2">
      <c r="A116" s="157"/>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row>
    <row r="117" spans="1:54" ht="12.75" x14ac:dyDescent="0.2">
      <c r="A117" s="157"/>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row>
    <row r="118" spans="1:54" ht="12.75" x14ac:dyDescent="0.2">
      <c r="A118" s="157"/>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row>
    <row r="119" spans="1:54" ht="12.75" x14ac:dyDescent="0.2">
      <c r="A119" s="157"/>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row>
    <row r="120" spans="1:54" ht="12.75" x14ac:dyDescent="0.2">
      <c r="A120" s="157"/>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row>
    <row r="121" spans="1:54" ht="12.75" x14ac:dyDescent="0.2">
      <c r="A121" s="163"/>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Q121" s="164"/>
      <c r="AR121" s="164"/>
      <c r="AS121" s="164"/>
      <c r="AT121" s="164"/>
      <c r="AU121" s="164"/>
      <c r="AV121" s="164"/>
      <c r="AW121" s="164"/>
      <c r="AX121" s="164"/>
      <c r="AY121" s="164"/>
      <c r="AZ121" s="164"/>
      <c r="BA121" s="164"/>
      <c r="BB121" s="164"/>
    </row>
    <row r="122" spans="1:54" ht="12.75" x14ac:dyDescent="0.2">
      <c r="A122" s="163"/>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c r="AJ122" s="164"/>
      <c r="AK122" s="164"/>
      <c r="AL122" s="164"/>
      <c r="AM122" s="164"/>
      <c r="AN122" s="164"/>
      <c r="AO122" s="164"/>
      <c r="AP122" s="164"/>
      <c r="AQ122" s="164"/>
      <c r="AR122" s="164"/>
      <c r="AS122" s="164"/>
      <c r="AT122" s="164"/>
      <c r="AU122" s="164"/>
      <c r="AV122" s="164"/>
      <c r="AW122" s="164"/>
      <c r="AX122" s="164"/>
      <c r="AY122" s="164"/>
      <c r="AZ122" s="164"/>
      <c r="BA122" s="164"/>
      <c r="BB122" s="164"/>
    </row>
    <row r="123" spans="1:54" ht="12.75" x14ac:dyDescent="0.2">
      <c r="A123" s="163"/>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c r="AC123" s="164"/>
      <c r="AD123" s="164"/>
      <c r="AE123" s="164"/>
      <c r="AF123" s="164"/>
      <c r="AG123" s="164"/>
      <c r="AH123" s="164"/>
      <c r="AI123" s="164"/>
      <c r="AJ123" s="164"/>
      <c r="AK123" s="164"/>
      <c r="AL123" s="164"/>
      <c r="AM123" s="164"/>
      <c r="AN123" s="164"/>
      <c r="AO123" s="164"/>
      <c r="AP123" s="164"/>
      <c r="AQ123" s="164"/>
      <c r="AR123" s="164"/>
      <c r="AS123" s="164"/>
      <c r="AT123" s="164"/>
      <c r="AU123" s="164"/>
      <c r="AV123" s="164"/>
      <c r="AW123" s="164"/>
      <c r="AX123" s="164"/>
      <c r="AY123" s="164"/>
      <c r="AZ123" s="164"/>
      <c r="BA123" s="164"/>
      <c r="BB123" s="164"/>
    </row>
    <row r="124" spans="1:54" ht="12.75" x14ac:dyDescent="0.2">
      <c r="A124" s="163"/>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4"/>
      <c r="AK124" s="164"/>
      <c r="AL124" s="164"/>
      <c r="AM124" s="164"/>
      <c r="AN124" s="164"/>
      <c r="AO124" s="164"/>
      <c r="AP124" s="164"/>
      <c r="AQ124" s="164"/>
      <c r="AR124" s="164"/>
      <c r="AS124" s="164"/>
      <c r="AT124" s="164"/>
      <c r="AU124" s="164"/>
      <c r="AV124" s="164"/>
      <c r="AW124" s="164"/>
      <c r="AX124" s="164"/>
      <c r="AY124" s="164"/>
      <c r="AZ124" s="164"/>
      <c r="BA124" s="164"/>
      <c r="BB124" s="164"/>
    </row>
    <row r="125" spans="1:54" ht="12.75" x14ac:dyDescent="0.2">
      <c r="A125" s="163"/>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164"/>
      <c r="AK125" s="164"/>
      <c r="AL125" s="164"/>
      <c r="AM125" s="164"/>
      <c r="AN125" s="164"/>
      <c r="AO125" s="164"/>
      <c r="AP125" s="164"/>
      <c r="AQ125" s="164"/>
      <c r="AR125" s="164"/>
      <c r="AS125" s="164"/>
      <c r="AT125" s="164"/>
      <c r="AU125" s="164"/>
      <c r="AV125" s="164"/>
      <c r="AW125" s="164"/>
      <c r="AX125" s="164"/>
      <c r="AY125" s="164"/>
      <c r="AZ125" s="164"/>
      <c r="BA125" s="164"/>
      <c r="BB125" s="164"/>
    </row>
    <row r="126" spans="1:54" ht="12.75" x14ac:dyDescent="0.2">
      <c r="A126" s="163"/>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c r="AA126" s="164"/>
      <c r="AB126" s="164"/>
      <c r="AC126" s="164"/>
      <c r="AD126" s="164"/>
      <c r="AE126" s="164"/>
      <c r="AF126" s="164"/>
      <c r="AG126" s="164"/>
      <c r="AH126" s="164"/>
      <c r="AI126" s="164"/>
      <c r="AJ126" s="164"/>
      <c r="AK126" s="164"/>
      <c r="AL126" s="164"/>
      <c r="AM126" s="164"/>
      <c r="AN126" s="164"/>
      <c r="AO126" s="164"/>
      <c r="AP126" s="164"/>
      <c r="AQ126" s="164"/>
      <c r="AR126" s="164"/>
      <c r="AS126" s="164"/>
      <c r="AT126" s="164"/>
      <c r="AU126" s="164"/>
      <c r="AV126" s="164"/>
      <c r="AW126" s="164"/>
      <c r="AX126" s="164"/>
      <c r="AY126" s="164"/>
      <c r="AZ126" s="164"/>
      <c r="BA126" s="164"/>
      <c r="BB126" s="164"/>
    </row>
    <row r="127" spans="1:54" ht="12.75" x14ac:dyDescent="0.2">
      <c r="A127" s="163"/>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c r="AA127" s="164"/>
      <c r="AB127" s="164"/>
      <c r="AC127" s="164"/>
      <c r="AD127" s="164"/>
      <c r="AE127" s="164"/>
      <c r="AF127" s="164"/>
      <c r="AG127" s="164"/>
      <c r="AH127" s="164"/>
      <c r="AI127" s="164"/>
      <c r="AJ127" s="164"/>
      <c r="AK127" s="164"/>
      <c r="AL127" s="164"/>
      <c r="AM127" s="164"/>
      <c r="AN127" s="164"/>
      <c r="AO127" s="164"/>
      <c r="AP127" s="164"/>
      <c r="AQ127" s="164"/>
      <c r="AR127" s="164"/>
      <c r="AS127" s="164"/>
      <c r="AT127" s="164"/>
      <c r="AU127" s="164"/>
      <c r="AV127" s="164"/>
      <c r="AW127" s="164"/>
      <c r="AX127" s="164"/>
      <c r="AY127" s="164"/>
      <c r="AZ127" s="164"/>
      <c r="BA127" s="164"/>
      <c r="BB127" s="164"/>
    </row>
    <row r="128" spans="1:54" ht="12.75" x14ac:dyDescent="0.2">
      <c r="A128" s="163"/>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c r="AA128" s="164"/>
      <c r="AB128" s="164"/>
      <c r="AC128" s="164"/>
      <c r="AD128" s="164"/>
      <c r="AE128" s="164"/>
      <c r="AF128" s="164"/>
      <c r="AG128" s="164"/>
      <c r="AH128" s="164"/>
      <c r="AI128" s="164"/>
      <c r="AJ128" s="164"/>
      <c r="AK128" s="164"/>
      <c r="AL128" s="164"/>
      <c r="AM128" s="164"/>
      <c r="AN128" s="164"/>
      <c r="AO128" s="164"/>
      <c r="AP128" s="164"/>
      <c r="AQ128" s="164"/>
      <c r="AR128" s="164"/>
      <c r="AS128" s="164"/>
      <c r="AT128" s="164"/>
      <c r="AU128" s="164"/>
      <c r="AV128" s="164"/>
      <c r="AW128" s="164"/>
      <c r="AX128" s="164"/>
      <c r="AY128" s="164"/>
      <c r="AZ128" s="164"/>
      <c r="BA128" s="164"/>
      <c r="BB128" s="164"/>
    </row>
    <row r="129" spans="1:54" ht="12.75" x14ac:dyDescent="0.2">
      <c r="A129" s="163"/>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row>
    <row r="130" spans="1:54" ht="12.75" x14ac:dyDescent="0.2">
      <c r="A130" s="163"/>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4"/>
      <c r="AF130" s="164"/>
      <c r="AG130" s="164"/>
      <c r="AH130" s="164"/>
      <c r="AI130" s="164"/>
      <c r="AJ130" s="164"/>
      <c r="AK130" s="164"/>
      <c r="AL130" s="164"/>
      <c r="AM130" s="164"/>
      <c r="AN130" s="164"/>
      <c r="AO130" s="164"/>
      <c r="AP130" s="164"/>
      <c r="AQ130" s="164"/>
      <c r="AR130" s="164"/>
      <c r="AS130" s="164"/>
      <c r="AT130" s="164"/>
      <c r="AU130" s="164"/>
      <c r="AV130" s="164"/>
      <c r="AW130" s="164"/>
      <c r="AX130" s="164"/>
      <c r="AY130" s="164"/>
      <c r="AZ130" s="164"/>
      <c r="BA130" s="164"/>
      <c r="BB130" s="164"/>
    </row>
    <row r="131" spans="1:54" ht="12.75" x14ac:dyDescent="0.2">
      <c r="A131" s="163"/>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c r="AC131" s="164"/>
      <c r="AD131" s="164"/>
      <c r="AE131" s="164"/>
      <c r="AF131" s="164"/>
      <c r="AG131" s="164"/>
      <c r="AH131" s="164"/>
      <c r="AI131" s="164"/>
      <c r="AJ131" s="164"/>
      <c r="AK131" s="164"/>
      <c r="AL131" s="164"/>
      <c r="AM131" s="164"/>
      <c r="AN131" s="164"/>
      <c r="AO131" s="164"/>
      <c r="AP131" s="164"/>
      <c r="AQ131" s="164"/>
      <c r="AR131" s="164"/>
      <c r="AS131" s="164"/>
      <c r="AT131" s="164"/>
      <c r="AU131" s="164"/>
      <c r="AV131" s="164"/>
      <c r="AW131" s="164"/>
      <c r="AX131" s="164"/>
      <c r="AY131" s="164"/>
      <c r="AZ131" s="164"/>
      <c r="BA131" s="164"/>
      <c r="BB131" s="164"/>
    </row>
    <row r="132" spans="1:54" ht="12.75" x14ac:dyDescent="0.2">
      <c r="A132" s="163"/>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c r="AA132" s="164"/>
      <c r="AB132" s="164"/>
      <c r="AC132" s="164"/>
      <c r="AD132" s="164"/>
      <c r="AE132" s="164"/>
      <c r="AF132" s="164"/>
      <c r="AG132" s="164"/>
      <c r="AH132" s="164"/>
      <c r="AI132" s="164"/>
      <c r="AJ132" s="164"/>
      <c r="AK132" s="164"/>
      <c r="AL132" s="164"/>
      <c r="AM132" s="164"/>
      <c r="AN132" s="164"/>
      <c r="AO132" s="164"/>
      <c r="AP132" s="164"/>
      <c r="AQ132" s="164"/>
      <c r="AR132" s="164"/>
      <c r="AS132" s="164"/>
      <c r="AT132" s="164"/>
      <c r="AU132" s="164"/>
      <c r="AV132" s="164"/>
      <c r="AW132" s="164"/>
      <c r="AX132" s="164"/>
      <c r="AY132" s="164"/>
      <c r="AZ132" s="164"/>
      <c r="BA132" s="164"/>
      <c r="BB132" s="164"/>
    </row>
    <row r="133" spans="1:54" ht="12.75" x14ac:dyDescent="0.2">
      <c r="A133" s="163"/>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c r="AC133" s="164"/>
      <c r="AD133" s="164"/>
      <c r="AE133" s="164"/>
      <c r="AF133" s="164"/>
      <c r="AG133" s="164"/>
      <c r="AH133" s="164"/>
      <c r="AI133" s="164"/>
      <c r="AJ133" s="164"/>
      <c r="AK133" s="164"/>
      <c r="AL133" s="164"/>
      <c r="AM133" s="164"/>
      <c r="AN133" s="164"/>
      <c r="AO133" s="164"/>
      <c r="AP133" s="164"/>
      <c r="AQ133" s="164"/>
      <c r="AR133" s="164"/>
      <c r="AS133" s="164"/>
      <c r="AT133" s="164"/>
      <c r="AU133" s="164"/>
      <c r="AV133" s="164"/>
      <c r="AW133" s="164"/>
      <c r="AX133" s="164"/>
      <c r="AY133" s="164"/>
      <c r="AZ133" s="164"/>
      <c r="BA133" s="164"/>
      <c r="BB133" s="164"/>
    </row>
    <row r="134" spans="1:54" ht="12.75" x14ac:dyDescent="0.2">
      <c r="A134" s="163"/>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c r="AA134" s="164"/>
      <c r="AB134" s="164"/>
      <c r="AC134" s="164"/>
      <c r="AD134" s="164"/>
      <c r="AE134" s="164"/>
      <c r="AF134" s="164"/>
      <c r="AG134" s="164"/>
      <c r="AH134" s="164"/>
      <c r="AI134" s="164"/>
      <c r="AJ134" s="164"/>
      <c r="AK134" s="164"/>
      <c r="AL134" s="164"/>
      <c r="AM134" s="164"/>
      <c r="AN134" s="164"/>
      <c r="AO134" s="164"/>
      <c r="AP134" s="164"/>
      <c r="AQ134" s="164"/>
      <c r="AR134" s="164"/>
      <c r="AS134" s="164"/>
      <c r="AT134" s="164"/>
      <c r="AU134" s="164"/>
      <c r="AV134" s="164"/>
      <c r="AW134" s="164"/>
      <c r="AX134" s="164"/>
      <c r="AY134" s="164"/>
      <c r="AZ134" s="164"/>
      <c r="BA134" s="164"/>
      <c r="BB134" s="164"/>
    </row>
    <row r="135" spans="1:54" ht="12.75" x14ac:dyDescent="0.2">
      <c r="A135" s="163"/>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c r="AA135" s="164"/>
      <c r="AB135" s="164"/>
      <c r="AC135" s="164"/>
      <c r="AD135" s="164"/>
      <c r="AE135" s="164"/>
      <c r="AF135" s="164"/>
      <c r="AG135" s="164"/>
      <c r="AH135" s="164"/>
      <c r="AI135" s="164"/>
      <c r="AJ135" s="164"/>
      <c r="AK135" s="164"/>
      <c r="AL135" s="164"/>
      <c r="AM135" s="164"/>
      <c r="AN135" s="164"/>
      <c r="AO135" s="164"/>
      <c r="AP135" s="164"/>
      <c r="AQ135" s="164"/>
      <c r="AR135" s="164"/>
      <c r="AS135" s="164"/>
      <c r="AT135" s="164"/>
      <c r="AU135" s="164"/>
      <c r="AV135" s="164"/>
      <c r="AW135" s="164"/>
      <c r="AX135" s="164"/>
      <c r="AY135" s="164"/>
      <c r="AZ135" s="164"/>
      <c r="BA135" s="164"/>
      <c r="BB135" s="164"/>
    </row>
    <row r="136" spans="1:54" ht="12.75" x14ac:dyDescent="0.2">
      <c r="A136" s="163"/>
      <c r="B136" s="164"/>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c r="AA136" s="164"/>
      <c r="AB136" s="164"/>
      <c r="AC136" s="164"/>
      <c r="AD136" s="164"/>
      <c r="AE136" s="164"/>
      <c r="AF136" s="164"/>
      <c r="AG136" s="164"/>
      <c r="AH136" s="164"/>
      <c r="AI136" s="164"/>
      <c r="AJ136" s="164"/>
      <c r="AK136" s="164"/>
      <c r="AL136" s="164"/>
      <c r="AM136" s="164"/>
      <c r="AN136" s="164"/>
      <c r="AO136" s="164"/>
      <c r="AP136" s="164"/>
      <c r="AQ136" s="164"/>
      <c r="AR136" s="164"/>
      <c r="AS136" s="164"/>
      <c r="AT136" s="164"/>
      <c r="AU136" s="164"/>
      <c r="AV136" s="164"/>
      <c r="AW136" s="164"/>
      <c r="AX136" s="164"/>
      <c r="AY136" s="164"/>
      <c r="AZ136" s="164"/>
      <c r="BA136" s="164"/>
      <c r="BB136" s="164"/>
    </row>
    <row r="137" spans="1:54" ht="12.75" x14ac:dyDescent="0.2">
      <c r="A137" s="163"/>
      <c r="B137" s="164"/>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c r="AA137" s="164"/>
      <c r="AB137" s="164"/>
      <c r="AC137" s="164"/>
      <c r="AD137" s="164"/>
      <c r="AE137" s="164"/>
      <c r="AF137" s="164"/>
      <c r="AG137" s="164"/>
      <c r="AH137" s="164"/>
      <c r="AI137" s="164"/>
      <c r="AJ137" s="164"/>
      <c r="AK137" s="164"/>
      <c r="AL137" s="164"/>
      <c r="AM137" s="164"/>
      <c r="AN137" s="164"/>
      <c r="AO137" s="164"/>
      <c r="AP137" s="164"/>
      <c r="AQ137" s="164"/>
      <c r="AR137" s="164"/>
      <c r="AS137" s="164"/>
      <c r="AT137" s="164"/>
      <c r="AU137" s="164"/>
      <c r="AV137" s="164"/>
      <c r="AW137" s="164"/>
      <c r="AX137" s="164"/>
      <c r="AY137" s="164"/>
      <c r="AZ137" s="164"/>
      <c r="BA137" s="164"/>
      <c r="BB137" s="164"/>
    </row>
    <row r="138" spans="1:54" ht="12.75" x14ac:dyDescent="0.2">
      <c r="A138" s="163"/>
      <c r="B138" s="164"/>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c r="AA138" s="164"/>
      <c r="AB138" s="164"/>
      <c r="AC138" s="164"/>
      <c r="AD138" s="164"/>
      <c r="AE138" s="164"/>
      <c r="AF138" s="164"/>
      <c r="AG138" s="164"/>
      <c r="AH138" s="164"/>
      <c r="AI138" s="164"/>
      <c r="AJ138" s="164"/>
      <c r="AK138" s="164"/>
      <c r="AL138" s="164"/>
      <c r="AM138" s="164"/>
      <c r="AN138" s="164"/>
      <c r="AO138" s="164"/>
      <c r="AP138" s="164"/>
      <c r="AQ138" s="164"/>
      <c r="AR138" s="164"/>
      <c r="AS138" s="164"/>
      <c r="AT138" s="164"/>
      <c r="AU138" s="164"/>
      <c r="AV138" s="164"/>
      <c r="AW138" s="164"/>
      <c r="AX138" s="164"/>
      <c r="AY138" s="164"/>
      <c r="AZ138" s="164"/>
      <c r="BA138" s="164"/>
      <c r="BB138" s="164"/>
    </row>
    <row r="139" spans="1:54" ht="12.75" x14ac:dyDescent="0.2">
      <c r="A139" s="163"/>
      <c r="B139" s="164"/>
      <c r="C139" s="164"/>
      <c r="D139" s="164"/>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c r="AA139" s="164"/>
      <c r="AB139" s="164"/>
      <c r="AC139" s="164"/>
      <c r="AD139" s="164"/>
      <c r="AE139" s="164"/>
      <c r="AF139" s="164"/>
      <c r="AG139" s="164"/>
      <c r="AH139" s="164"/>
      <c r="AI139" s="164"/>
      <c r="AJ139" s="164"/>
      <c r="AK139" s="164"/>
      <c r="AL139" s="164"/>
      <c r="AM139" s="164"/>
      <c r="AN139" s="164"/>
      <c r="AO139" s="164"/>
      <c r="AP139" s="164"/>
      <c r="AQ139" s="164"/>
      <c r="AR139" s="164"/>
      <c r="AS139" s="164"/>
      <c r="AT139" s="164"/>
      <c r="AU139" s="164"/>
      <c r="AV139" s="164"/>
      <c r="AW139" s="164"/>
      <c r="AX139" s="164"/>
      <c r="AY139" s="164"/>
      <c r="AZ139" s="164"/>
      <c r="BA139" s="164"/>
      <c r="BB139" s="164"/>
    </row>
    <row r="140" spans="1:54" ht="12.75" x14ac:dyDescent="0.2">
      <c r="A140" s="163"/>
      <c r="B140" s="164"/>
      <c r="C140" s="164"/>
      <c r="D140" s="16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c r="AA140" s="164"/>
      <c r="AB140" s="164"/>
      <c r="AC140" s="164"/>
      <c r="AD140" s="164"/>
      <c r="AE140" s="164"/>
      <c r="AF140" s="164"/>
      <c r="AG140" s="164"/>
      <c r="AH140" s="164"/>
      <c r="AI140" s="164"/>
      <c r="AJ140" s="164"/>
      <c r="AK140" s="164"/>
      <c r="AL140" s="164"/>
      <c r="AM140" s="164"/>
      <c r="AN140" s="164"/>
      <c r="AO140" s="164"/>
      <c r="AP140" s="164"/>
      <c r="AQ140" s="164"/>
      <c r="AR140" s="164"/>
      <c r="AS140" s="164"/>
      <c r="AT140" s="164"/>
      <c r="AU140" s="164"/>
      <c r="AV140" s="164"/>
      <c r="AW140" s="164"/>
      <c r="AX140" s="164"/>
      <c r="AY140" s="164"/>
      <c r="AZ140" s="164"/>
      <c r="BA140" s="164"/>
      <c r="BB140" s="164"/>
    </row>
    <row r="141" spans="1:54" ht="12.75" x14ac:dyDescent="0.2">
      <c r="A141" s="163"/>
      <c r="B141" s="164"/>
      <c r="C141" s="164"/>
      <c r="D141" s="164"/>
      <c r="E141" s="164"/>
      <c r="F141" s="164"/>
      <c r="G141" s="164"/>
      <c r="H141" s="164"/>
      <c r="I141" s="164"/>
      <c r="J141" s="164"/>
      <c r="K141" s="164"/>
      <c r="L141" s="164"/>
      <c r="M141" s="164"/>
      <c r="N141" s="164"/>
      <c r="O141" s="164"/>
      <c r="P141" s="164"/>
      <c r="Q141" s="164"/>
      <c r="R141" s="164"/>
      <c r="S141" s="164"/>
      <c r="T141" s="164"/>
      <c r="U141" s="164"/>
      <c r="V141" s="164"/>
      <c r="W141" s="164"/>
      <c r="X141" s="164"/>
      <c r="Y141" s="164"/>
      <c r="Z141" s="164"/>
      <c r="AA141" s="164"/>
      <c r="AB141" s="164"/>
      <c r="AC141" s="164"/>
      <c r="AD141" s="164"/>
      <c r="AE141" s="164"/>
      <c r="AF141" s="164"/>
      <c r="AG141" s="164"/>
      <c r="AH141" s="164"/>
      <c r="AI141" s="164"/>
      <c r="AJ141" s="164"/>
      <c r="AK141" s="164"/>
      <c r="AL141" s="164"/>
      <c r="AM141" s="164"/>
      <c r="AN141" s="164"/>
      <c r="AO141" s="164"/>
      <c r="AP141" s="164"/>
      <c r="AQ141" s="164"/>
      <c r="AR141" s="164"/>
      <c r="AS141" s="164"/>
      <c r="AT141" s="164"/>
      <c r="AU141" s="164"/>
      <c r="AV141" s="164"/>
      <c r="AW141" s="164"/>
      <c r="AX141" s="164"/>
      <c r="AY141" s="164"/>
      <c r="AZ141" s="164"/>
      <c r="BA141" s="164"/>
      <c r="BB141" s="164"/>
    </row>
    <row r="142" spans="1:54" ht="12.75" x14ac:dyDescent="0.2">
      <c r="A142" s="163"/>
      <c r="B142" s="164"/>
      <c r="C142" s="164"/>
      <c r="D142" s="164"/>
      <c r="E142" s="164"/>
      <c r="F142" s="164"/>
      <c r="G142" s="164"/>
      <c r="H142" s="164"/>
      <c r="I142" s="164"/>
      <c r="J142" s="164"/>
      <c r="K142" s="164"/>
      <c r="L142" s="164"/>
      <c r="M142" s="164"/>
      <c r="N142" s="164"/>
      <c r="O142" s="164"/>
      <c r="P142" s="164"/>
      <c r="Q142" s="164"/>
      <c r="R142" s="164"/>
      <c r="S142" s="164"/>
      <c r="T142" s="164"/>
      <c r="U142" s="164"/>
      <c r="V142" s="164"/>
      <c r="W142" s="164"/>
      <c r="X142" s="164"/>
      <c r="Y142" s="164"/>
      <c r="Z142" s="164"/>
      <c r="AA142" s="164"/>
      <c r="AB142" s="164"/>
      <c r="AC142" s="164"/>
      <c r="AD142" s="164"/>
      <c r="AE142" s="164"/>
      <c r="AF142" s="164"/>
      <c r="AG142" s="164"/>
      <c r="AH142" s="164"/>
      <c r="AI142" s="164"/>
      <c r="AJ142" s="164"/>
      <c r="AK142" s="164"/>
      <c r="AL142" s="164"/>
      <c r="AM142" s="164"/>
      <c r="AN142" s="164"/>
      <c r="AO142" s="164"/>
      <c r="AP142" s="164"/>
      <c r="AQ142" s="164"/>
      <c r="AR142" s="164"/>
      <c r="AS142" s="164"/>
      <c r="AT142" s="164"/>
      <c r="AU142" s="164"/>
      <c r="AV142" s="164"/>
      <c r="AW142" s="164"/>
      <c r="AX142" s="164"/>
      <c r="AY142" s="164"/>
      <c r="AZ142" s="164"/>
      <c r="BA142" s="164"/>
      <c r="BB142" s="164"/>
    </row>
    <row r="143" spans="1:54" ht="12.75" x14ac:dyDescent="0.2">
      <c r="A143" s="163"/>
      <c r="B143" s="164"/>
      <c r="C143" s="164"/>
      <c r="D143" s="164"/>
      <c r="E143" s="164"/>
      <c r="F143" s="164"/>
      <c r="G143" s="164"/>
      <c r="H143" s="164"/>
      <c r="I143" s="164"/>
      <c r="J143" s="164"/>
      <c r="K143" s="164"/>
      <c r="L143" s="164"/>
      <c r="M143" s="164"/>
      <c r="N143" s="164"/>
      <c r="O143" s="164"/>
      <c r="P143" s="164"/>
      <c r="Q143" s="164"/>
      <c r="R143" s="164"/>
      <c r="S143" s="164"/>
      <c r="T143" s="164"/>
      <c r="U143" s="164"/>
      <c r="V143" s="164"/>
      <c r="W143" s="164"/>
      <c r="X143" s="164"/>
      <c r="Y143" s="164"/>
      <c r="Z143" s="164"/>
      <c r="AA143" s="164"/>
      <c r="AB143" s="164"/>
      <c r="AC143" s="164"/>
      <c r="AD143" s="164"/>
      <c r="AE143" s="164"/>
      <c r="AF143" s="164"/>
      <c r="AG143" s="164"/>
      <c r="AH143" s="164"/>
      <c r="AI143" s="164"/>
      <c r="AJ143" s="164"/>
      <c r="AK143" s="164"/>
      <c r="AL143" s="164"/>
      <c r="AM143" s="164"/>
      <c r="AN143" s="164"/>
      <c r="AO143" s="164"/>
      <c r="AP143" s="164"/>
      <c r="AQ143" s="164"/>
      <c r="AR143" s="164"/>
      <c r="AS143" s="164"/>
      <c r="AT143" s="164"/>
      <c r="AU143" s="164"/>
      <c r="AV143" s="164"/>
      <c r="AW143" s="164"/>
      <c r="AX143" s="164"/>
      <c r="AY143" s="164"/>
      <c r="AZ143" s="164"/>
      <c r="BA143" s="164"/>
      <c r="BB143" s="164"/>
    </row>
    <row r="144" spans="1:54" ht="12.75" x14ac:dyDescent="0.2">
      <c r="A144" s="163"/>
      <c r="B144" s="164"/>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c r="AA144" s="164"/>
      <c r="AB144" s="164"/>
      <c r="AC144" s="164"/>
      <c r="AD144" s="164"/>
      <c r="AE144" s="164"/>
      <c r="AF144" s="164"/>
      <c r="AG144" s="164"/>
      <c r="AH144" s="164"/>
      <c r="AI144" s="164"/>
      <c r="AJ144" s="164"/>
      <c r="AK144" s="164"/>
      <c r="AL144" s="164"/>
      <c r="AM144" s="164"/>
      <c r="AN144" s="164"/>
      <c r="AO144" s="164"/>
      <c r="AP144" s="164"/>
      <c r="AQ144" s="164"/>
      <c r="AR144" s="164"/>
      <c r="AS144" s="164"/>
      <c r="AT144" s="164"/>
      <c r="AU144" s="164"/>
      <c r="AV144" s="164"/>
      <c r="AW144" s="164"/>
      <c r="AX144" s="164"/>
      <c r="AY144" s="164"/>
      <c r="AZ144" s="164"/>
      <c r="BA144" s="164"/>
      <c r="BB144" s="164"/>
    </row>
    <row r="145" spans="1:54" ht="12.75" x14ac:dyDescent="0.2">
      <c r="A145" s="163"/>
      <c r="B145" s="164"/>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4"/>
      <c r="AA145" s="164"/>
      <c r="AB145" s="164"/>
      <c r="AC145" s="164"/>
      <c r="AD145" s="164"/>
      <c r="AE145" s="164"/>
      <c r="AF145" s="164"/>
      <c r="AG145" s="164"/>
      <c r="AH145" s="164"/>
      <c r="AI145" s="164"/>
      <c r="AJ145" s="164"/>
      <c r="AK145" s="164"/>
      <c r="AL145" s="164"/>
      <c r="AM145" s="164"/>
      <c r="AN145" s="164"/>
      <c r="AO145" s="164"/>
      <c r="AP145" s="164"/>
      <c r="AQ145" s="164"/>
      <c r="AR145" s="164"/>
      <c r="AS145" s="164"/>
      <c r="AT145" s="164"/>
      <c r="AU145" s="164"/>
      <c r="AV145" s="164"/>
      <c r="AW145" s="164"/>
      <c r="AX145" s="164"/>
      <c r="AY145" s="164"/>
      <c r="AZ145" s="164"/>
      <c r="BA145" s="164"/>
      <c r="BB145" s="164"/>
    </row>
    <row r="146" spans="1:54" ht="12.75" x14ac:dyDescent="0.2">
      <c r="A146" s="163"/>
      <c r="B146" s="164"/>
      <c r="C146" s="164"/>
      <c r="D146" s="164"/>
      <c r="E146" s="164"/>
      <c r="F146" s="164"/>
      <c r="G146" s="164"/>
      <c r="H146" s="164"/>
      <c r="I146" s="164"/>
      <c r="J146" s="164"/>
      <c r="K146" s="164"/>
      <c r="L146" s="164"/>
      <c r="M146" s="164"/>
      <c r="N146" s="164"/>
      <c r="O146" s="164"/>
      <c r="P146" s="164"/>
      <c r="Q146" s="164"/>
      <c r="R146" s="164"/>
      <c r="S146" s="164"/>
      <c r="T146" s="164"/>
      <c r="U146" s="164"/>
      <c r="V146" s="164"/>
      <c r="W146" s="164"/>
      <c r="X146" s="164"/>
      <c r="Y146" s="164"/>
      <c r="Z146" s="164"/>
      <c r="AA146" s="164"/>
      <c r="AB146" s="164"/>
      <c r="AC146" s="164"/>
      <c r="AD146" s="164"/>
      <c r="AE146" s="164"/>
      <c r="AF146" s="164"/>
      <c r="AG146" s="164"/>
      <c r="AH146" s="164"/>
      <c r="AI146" s="164"/>
      <c r="AJ146" s="164"/>
      <c r="AK146" s="164"/>
      <c r="AL146" s="164"/>
      <c r="AM146" s="164"/>
      <c r="AN146" s="164"/>
      <c r="AO146" s="164"/>
      <c r="AP146" s="164"/>
      <c r="AQ146" s="164"/>
      <c r="AR146" s="164"/>
      <c r="AS146" s="164"/>
      <c r="AT146" s="164"/>
      <c r="AU146" s="164"/>
      <c r="AV146" s="164"/>
      <c r="AW146" s="164"/>
      <c r="AX146" s="164"/>
      <c r="AY146" s="164"/>
      <c r="AZ146" s="164"/>
      <c r="BA146" s="164"/>
      <c r="BB146" s="164"/>
    </row>
    <row r="147" spans="1:54" ht="12.75" x14ac:dyDescent="0.2">
      <c r="A147" s="163"/>
      <c r="B147" s="164"/>
      <c r="C147" s="164"/>
      <c r="D147" s="164"/>
      <c r="E147" s="164"/>
      <c r="F147" s="164"/>
      <c r="G147" s="164"/>
      <c r="H147" s="164"/>
      <c r="I147" s="164"/>
      <c r="J147" s="164"/>
      <c r="K147" s="164"/>
      <c r="L147" s="164"/>
      <c r="M147" s="164"/>
      <c r="N147" s="164"/>
      <c r="O147" s="164"/>
      <c r="P147" s="164"/>
      <c r="Q147" s="164"/>
      <c r="R147" s="164"/>
      <c r="S147" s="164"/>
      <c r="T147" s="164"/>
      <c r="U147" s="164"/>
      <c r="V147" s="164"/>
      <c r="W147" s="164"/>
      <c r="X147" s="164"/>
      <c r="Y147" s="164"/>
      <c r="Z147" s="164"/>
      <c r="AA147" s="164"/>
      <c r="AB147" s="164"/>
      <c r="AC147" s="164"/>
      <c r="AD147" s="164"/>
      <c r="AE147" s="164"/>
      <c r="AF147" s="164"/>
      <c r="AG147" s="164"/>
      <c r="AH147" s="164"/>
      <c r="AI147" s="164"/>
      <c r="AJ147" s="164"/>
      <c r="AK147" s="164"/>
      <c r="AL147" s="164"/>
      <c r="AM147" s="164"/>
      <c r="AN147" s="164"/>
      <c r="AO147" s="164"/>
      <c r="AP147" s="164"/>
      <c r="AQ147" s="164"/>
      <c r="AR147" s="164"/>
      <c r="AS147" s="164"/>
      <c r="AT147" s="164"/>
      <c r="AU147" s="164"/>
      <c r="AV147" s="164"/>
      <c r="AW147" s="164"/>
      <c r="AX147" s="164"/>
      <c r="AY147" s="164"/>
      <c r="AZ147" s="164"/>
      <c r="BA147" s="164"/>
      <c r="BB147" s="164"/>
    </row>
    <row r="148" spans="1:54" ht="12.75" x14ac:dyDescent="0.2">
      <c r="A148" s="163"/>
      <c r="B148" s="164"/>
      <c r="C148" s="164"/>
      <c r="D148" s="164"/>
      <c r="E148" s="164"/>
      <c r="F148" s="164"/>
      <c r="G148" s="164"/>
      <c r="H148" s="164"/>
      <c r="I148" s="164"/>
      <c r="J148" s="164"/>
      <c r="K148" s="164"/>
      <c r="L148" s="164"/>
      <c r="M148" s="164"/>
      <c r="N148" s="164"/>
      <c r="O148" s="164"/>
      <c r="P148" s="164"/>
      <c r="Q148" s="164"/>
      <c r="R148" s="164"/>
      <c r="S148" s="164"/>
      <c r="T148" s="164"/>
      <c r="U148" s="164"/>
      <c r="V148" s="164"/>
      <c r="W148" s="164"/>
      <c r="X148" s="164"/>
      <c r="Y148" s="164"/>
      <c r="Z148" s="164"/>
      <c r="AA148" s="164"/>
      <c r="AB148" s="164"/>
      <c r="AC148" s="164"/>
      <c r="AD148" s="164"/>
      <c r="AE148" s="164"/>
      <c r="AF148" s="164"/>
      <c r="AG148" s="164"/>
      <c r="AH148" s="164"/>
      <c r="AI148" s="164"/>
      <c r="AJ148" s="164"/>
      <c r="AK148" s="164"/>
      <c r="AL148" s="164"/>
      <c r="AM148" s="164"/>
      <c r="AN148" s="164"/>
      <c r="AO148" s="164"/>
      <c r="AP148" s="164"/>
      <c r="AQ148" s="164"/>
      <c r="AR148" s="164"/>
      <c r="AS148" s="164"/>
      <c r="AT148" s="164"/>
      <c r="AU148" s="164"/>
      <c r="AV148" s="164"/>
      <c r="AW148" s="164"/>
      <c r="AX148" s="164"/>
      <c r="AY148" s="164"/>
      <c r="AZ148" s="164"/>
      <c r="BA148" s="164"/>
      <c r="BB148" s="164"/>
    </row>
    <row r="149" spans="1:54" ht="12.75" x14ac:dyDescent="0.2">
      <c r="A149" s="163"/>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c r="AA149" s="164"/>
      <c r="AB149" s="164"/>
      <c r="AC149" s="164"/>
      <c r="AD149" s="164"/>
      <c r="AE149" s="164"/>
      <c r="AF149" s="164"/>
      <c r="AG149" s="164"/>
      <c r="AH149" s="164"/>
      <c r="AI149" s="164"/>
      <c r="AJ149" s="164"/>
      <c r="AK149" s="164"/>
      <c r="AL149" s="164"/>
      <c r="AM149" s="164"/>
      <c r="AN149" s="164"/>
      <c r="AO149" s="164"/>
      <c r="AP149" s="164"/>
      <c r="AQ149" s="164"/>
      <c r="AR149" s="164"/>
      <c r="AS149" s="164"/>
      <c r="AT149" s="164"/>
      <c r="AU149" s="164"/>
      <c r="AV149" s="164"/>
      <c r="AW149" s="164"/>
      <c r="AX149" s="164"/>
      <c r="AY149" s="164"/>
      <c r="AZ149" s="164"/>
      <c r="BA149" s="164"/>
      <c r="BB149" s="164"/>
    </row>
    <row r="150" spans="1:54" ht="12.75" x14ac:dyDescent="0.2">
      <c r="A150" s="163"/>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c r="AA150" s="164"/>
      <c r="AB150" s="164"/>
      <c r="AC150" s="164"/>
      <c r="AD150" s="164"/>
      <c r="AE150" s="164"/>
      <c r="AF150" s="164"/>
      <c r="AG150" s="164"/>
      <c r="AH150" s="164"/>
      <c r="AI150" s="164"/>
      <c r="AJ150" s="164"/>
      <c r="AK150" s="164"/>
      <c r="AL150" s="164"/>
      <c r="AM150" s="164"/>
      <c r="AN150" s="164"/>
      <c r="AO150" s="164"/>
      <c r="AP150" s="164"/>
      <c r="AQ150" s="164"/>
      <c r="AR150" s="164"/>
      <c r="AS150" s="164"/>
      <c r="AT150" s="164"/>
      <c r="AU150" s="164"/>
      <c r="AV150" s="164"/>
      <c r="AW150" s="164"/>
      <c r="AX150" s="164"/>
      <c r="AY150" s="164"/>
      <c r="AZ150" s="164"/>
      <c r="BA150" s="164"/>
      <c r="BB150" s="164"/>
    </row>
    <row r="151" spans="1:54" ht="12.75" x14ac:dyDescent="0.2">
      <c r="A151" s="163"/>
      <c r="B151" s="164"/>
      <c r="C151" s="164"/>
      <c r="D151" s="16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c r="AA151" s="164"/>
      <c r="AB151" s="164"/>
      <c r="AC151" s="164"/>
      <c r="AD151" s="164"/>
      <c r="AE151" s="164"/>
      <c r="AF151" s="164"/>
      <c r="AG151" s="164"/>
      <c r="AH151" s="164"/>
      <c r="AI151" s="164"/>
      <c r="AJ151" s="164"/>
      <c r="AK151" s="164"/>
      <c r="AL151" s="164"/>
      <c r="AM151" s="164"/>
      <c r="AN151" s="164"/>
      <c r="AO151" s="164"/>
      <c r="AP151" s="164"/>
      <c r="AQ151" s="164"/>
      <c r="AR151" s="164"/>
      <c r="AS151" s="164"/>
      <c r="AT151" s="164"/>
      <c r="AU151" s="164"/>
      <c r="AV151" s="164"/>
      <c r="AW151" s="164"/>
      <c r="AX151" s="164"/>
      <c r="AY151" s="164"/>
      <c r="AZ151" s="164"/>
      <c r="BA151" s="164"/>
      <c r="BB151" s="164"/>
    </row>
    <row r="152" spans="1:54" ht="12.75" x14ac:dyDescent="0.2">
      <c r="A152" s="163"/>
      <c r="B152" s="164"/>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c r="AA152" s="164"/>
      <c r="AB152" s="164"/>
      <c r="AC152" s="164"/>
      <c r="AD152" s="164"/>
      <c r="AE152" s="164"/>
      <c r="AF152" s="164"/>
      <c r="AG152" s="164"/>
      <c r="AH152" s="164"/>
      <c r="AI152" s="164"/>
      <c r="AJ152" s="164"/>
      <c r="AK152" s="164"/>
      <c r="AL152" s="164"/>
      <c r="AM152" s="164"/>
      <c r="AN152" s="164"/>
      <c r="AO152" s="164"/>
      <c r="AP152" s="164"/>
      <c r="AQ152" s="164"/>
      <c r="AR152" s="164"/>
      <c r="AS152" s="164"/>
      <c r="AT152" s="164"/>
      <c r="AU152" s="164"/>
      <c r="AV152" s="164"/>
      <c r="AW152" s="164"/>
      <c r="AX152" s="164"/>
      <c r="AY152" s="164"/>
      <c r="AZ152" s="164"/>
      <c r="BA152" s="164"/>
      <c r="BB152" s="164"/>
    </row>
    <row r="153" spans="1:54" ht="12.75" x14ac:dyDescent="0.2">
      <c r="A153" s="163"/>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4"/>
      <c r="AF153" s="164"/>
      <c r="AG153" s="164"/>
      <c r="AH153" s="164"/>
      <c r="AI153" s="164"/>
      <c r="AJ153" s="164"/>
      <c r="AK153" s="164"/>
      <c r="AL153" s="164"/>
      <c r="AM153" s="164"/>
      <c r="AN153" s="164"/>
      <c r="AO153" s="164"/>
      <c r="AP153" s="164"/>
      <c r="AQ153" s="164"/>
      <c r="AR153" s="164"/>
      <c r="AS153" s="164"/>
      <c r="AT153" s="164"/>
      <c r="AU153" s="164"/>
      <c r="AV153" s="164"/>
      <c r="AW153" s="164"/>
      <c r="AX153" s="164"/>
      <c r="AY153" s="164"/>
      <c r="AZ153" s="164"/>
      <c r="BA153" s="164"/>
      <c r="BB153" s="164"/>
    </row>
    <row r="154" spans="1:54" ht="12.75" x14ac:dyDescent="0.2">
      <c r="A154" s="163"/>
      <c r="B154" s="164"/>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c r="AA154" s="164"/>
      <c r="AB154" s="164"/>
      <c r="AC154" s="164"/>
      <c r="AD154" s="164"/>
      <c r="AE154" s="164"/>
      <c r="AF154" s="164"/>
      <c r="AG154" s="164"/>
      <c r="AH154" s="164"/>
      <c r="AI154" s="164"/>
      <c r="AJ154" s="164"/>
      <c r="AK154" s="164"/>
      <c r="AL154" s="164"/>
      <c r="AM154" s="164"/>
      <c r="AN154" s="164"/>
      <c r="AO154" s="164"/>
      <c r="AP154" s="164"/>
      <c r="AQ154" s="164"/>
      <c r="AR154" s="164"/>
      <c r="AS154" s="164"/>
      <c r="AT154" s="164"/>
      <c r="AU154" s="164"/>
      <c r="AV154" s="164"/>
      <c r="AW154" s="164"/>
      <c r="AX154" s="164"/>
      <c r="AY154" s="164"/>
      <c r="AZ154" s="164"/>
      <c r="BA154" s="164"/>
      <c r="BB154" s="164"/>
    </row>
    <row r="155" spans="1:54" ht="12.75" x14ac:dyDescent="0.2">
      <c r="A155" s="163"/>
      <c r="B155" s="164"/>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c r="AA155" s="164"/>
      <c r="AB155" s="164"/>
      <c r="AC155" s="164"/>
      <c r="AD155" s="164"/>
      <c r="AE155" s="164"/>
      <c r="AF155" s="164"/>
      <c r="AG155" s="164"/>
      <c r="AH155" s="164"/>
      <c r="AI155" s="164"/>
      <c r="AJ155" s="164"/>
      <c r="AK155" s="164"/>
      <c r="AL155" s="164"/>
      <c r="AM155" s="164"/>
      <c r="AN155" s="164"/>
      <c r="AO155" s="164"/>
      <c r="AP155" s="164"/>
      <c r="AQ155" s="164"/>
      <c r="AR155" s="164"/>
      <c r="AS155" s="164"/>
      <c r="AT155" s="164"/>
      <c r="AU155" s="164"/>
      <c r="AV155" s="164"/>
      <c r="AW155" s="164"/>
      <c r="AX155" s="164"/>
      <c r="AY155" s="164"/>
      <c r="AZ155" s="164"/>
      <c r="BA155" s="164"/>
      <c r="BB155" s="164"/>
    </row>
    <row r="156" spans="1:54" ht="12.75" x14ac:dyDescent="0.2">
      <c r="A156" s="163"/>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Q156" s="164"/>
      <c r="AR156" s="164"/>
      <c r="AS156" s="164"/>
      <c r="AT156" s="164"/>
      <c r="AU156" s="164"/>
      <c r="AV156" s="164"/>
      <c r="AW156" s="164"/>
      <c r="AX156" s="164"/>
      <c r="AY156" s="164"/>
      <c r="AZ156" s="164"/>
      <c r="BA156" s="164"/>
      <c r="BB156" s="164"/>
    </row>
    <row r="157" spans="1:54" ht="12.75" x14ac:dyDescent="0.2">
      <c r="A157" s="163"/>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Q157" s="164"/>
      <c r="AR157" s="164"/>
      <c r="AS157" s="164"/>
      <c r="AT157" s="164"/>
      <c r="AU157" s="164"/>
      <c r="AV157" s="164"/>
      <c r="AW157" s="164"/>
      <c r="AX157" s="164"/>
      <c r="AY157" s="164"/>
      <c r="AZ157" s="164"/>
      <c r="BA157" s="164"/>
      <c r="BB157" s="164"/>
    </row>
    <row r="158" spans="1:54" ht="12.75" x14ac:dyDescent="0.2">
      <c r="A158" s="163"/>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Q158" s="164"/>
      <c r="AR158" s="164"/>
      <c r="AS158" s="164"/>
      <c r="AT158" s="164"/>
      <c r="AU158" s="164"/>
      <c r="AV158" s="164"/>
      <c r="AW158" s="164"/>
      <c r="AX158" s="164"/>
      <c r="AY158" s="164"/>
      <c r="AZ158" s="164"/>
      <c r="BA158" s="164"/>
      <c r="BB158" s="164"/>
    </row>
    <row r="159" spans="1:54" ht="12.75" x14ac:dyDescent="0.2">
      <c r="A159" s="163"/>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Q159" s="164"/>
      <c r="AR159" s="164"/>
      <c r="AS159" s="164"/>
      <c r="AT159" s="164"/>
      <c r="AU159" s="164"/>
      <c r="AV159" s="164"/>
      <c r="AW159" s="164"/>
      <c r="AX159" s="164"/>
      <c r="AY159" s="164"/>
      <c r="AZ159" s="164"/>
      <c r="BA159" s="164"/>
      <c r="BB159" s="164"/>
    </row>
    <row r="160" spans="1:54" ht="12.75" x14ac:dyDescent="0.2">
      <c r="A160" s="163"/>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Q160" s="164"/>
      <c r="AR160" s="164"/>
      <c r="AS160" s="164"/>
      <c r="AT160" s="164"/>
      <c r="AU160" s="164"/>
      <c r="AV160" s="164"/>
      <c r="AW160" s="164"/>
      <c r="AX160" s="164"/>
      <c r="AY160" s="164"/>
      <c r="AZ160" s="164"/>
      <c r="BA160" s="164"/>
      <c r="BB160" s="164"/>
    </row>
    <row r="161" spans="1:54" ht="12.75" x14ac:dyDescent="0.2">
      <c r="A161" s="163"/>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Q161" s="164"/>
      <c r="AR161" s="164"/>
      <c r="AS161" s="164"/>
      <c r="AT161" s="164"/>
      <c r="AU161" s="164"/>
      <c r="AV161" s="164"/>
      <c r="AW161" s="164"/>
      <c r="AX161" s="164"/>
      <c r="AY161" s="164"/>
      <c r="AZ161" s="164"/>
      <c r="BA161" s="164"/>
      <c r="BB161" s="164"/>
    </row>
    <row r="162" spans="1:54" ht="12.75" x14ac:dyDescent="0.2">
      <c r="A162" s="163"/>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Q162" s="164"/>
      <c r="AR162" s="164"/>
      <c r="AS162" s="164"/>
      <c r="AT162" s="164"/>
      <c r="AU162" s="164"/>
      <c r="AV162" s="164"/>
      <c r="AW162" s="164"/>
      <c r="AX162" s="164"/>
      <c r="AY162" s="164"/>
      <c r="AZ162" s="164"/>
      <c r="BA162" s="164"/>
      <c r="BB162" s="164"/>
    </row>
    <row r="163" spans="1:54" ht="12.75" x14ac:dyDescent="0.2">
      <c r="A163" s="163"/>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Q163" s="164"/>
      <c r="AR163" s="164"/>
      <c r="AS163" s="164"/>
      <c r="AT163" s="164"/>
      <c r="AU163" s="164"/>
      <c r="AV163" s="164"/>
      <c r="AW163" s="164"/>
      <c r="AX163" s="164"/>
      <c r="AY163" s="164"/>
      <c r="AZ163" s="164"/>
      <c r="BA163" s="164"/>
      <c r="BB163" s="164"/>
    </row>
    <row r="164" spans="1:54" ht="12.75" x14ac:dyDescent="0.2">
      <c r="A164" s="163"/>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Q164" s="164"/>
      <c r="AR164" s="164"/>
      <c r="AS164" s="164"/>
      <c r="AT164" s="164"/>
      <c r="AU164" s="164"/>
      <c r="AV164" s="164"/>
      <c r="AW164" s="164"/>
      <c r="AX164" s="164"/>
      <c r="AY164" s="164"/>
      <c r="AZ164" s="164"/>
      <c r="BA164" s="164"/>
      <c r="BB164" s="164"/>
    </row>
    <row r="165" spans="1:54" ht="12.75" x14ac:dyDescent="0.2">
      <c r="A165" s="163"/>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Q165" s="164"/>
      <c r="AR165" s="164"/>
      <c r="AS165" s="164"/>
      <c r="AT165" s="164"/>
      <c r="AU165" s="164"/>
      <c r="AV165" s="164"/>
      <c r="AW165" s="164"/>
      <c r="AX165" s="164"/>
      <c r="AY165" s="164"/>
      <c r="AZ165" s="164"/>
      <c r="BA165" s="164"/>
      <c r="BB165" s="164"/>
    </row>
    <row r="166" spans="1:54" ht="12.75" x14ac:dyDescent="0.2">
      <c r="A166" s="163"/>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Q166" s="164"/>
      <c r="AR166" s="164"/>
      <c r="AS166" s="164"/>
      <c r="AT166" s="164"/>
      <c r="AU166" s="164"/>
      <c r="AV166" s="164"/>
      <c r="AW166" s="164"/>
      <c r="AX166" s="164"/>
      <c r="AY166" s="164"/>
      <c r="AZ166" s="164"/>
      <c r="BA166" s="164"/>
      <c r="BB166" s="164"/>
    </row>
    <row r="167" spans="1:54" ht="12.75" x14ac:dyDescent="0.2">
      <c r="A167" s="163"/>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Q167" s="164"/>
      <c r="AR167" s="164"/>
      <c r="AS167" s="164"/>
      <c r="AT167" s="164"/>
      <c r="AU167" s="164"/>
      <c r="AV167" s="164"/>
      <c r="AW167" s="164"/>
      <c r="AX167" s="164"/>
      <c r="AY167" s="164"/>
      <c r="AZ167" s="164"/>
      <c r="BA167" s="164"/>
      <c r="BB167" s="164"/>
    </row>
    <row r="168" spans="1:54" ht="12.75" x14ac:dyDescent="0.2">
      <c r="A168" s="163"/>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Q168" s="164"/>
      <c r="AR168" s="164"/>
      <c r="AS168" s="164"/>
      <c r="AT168" s="164"/>
      <c r="AU168" s="164"/>
      <c r="AV168" s="164"/>
      <c r="AW168" s="164"/>
      <c r="AX168" s="164"/>
      <c r="AY168" s="164"/>
      <c r="AZ168" s="164"/>
      <c r="BA168" s="164"/>
      <c r="BB168" s="164"/>
    </row>
    <row r="169" spans="1:54" ht="12.75" x14ac:dyDescent="0.2">
      <c r="A169" s="163"/>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Q169" s="164"/>
      <c r="AR169" s="164"/>
      <c r="AS169" s="164"/>
      <c r="AT169" s="164"/>
      <c r="AU169" s="164"/>
      <c r="AV169" s="164"/>
      <c r="AW169" s="164"/>
      <c r="AX169" s="164"/>
      <c r="AY169" s="164"/>
      <c r="AZ169" s="164"/>
      <c r="BA169" s="164"/>
      <c r="BB169" s="164"/>
    </row>
    <row r="170" spans="1:54" ht="12.75" x14ac:dyDescent="0.2">
      <c r="A170" s="163"/>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Q170" s="164"/>
      <c r="AR170" s="164"/>
      <c r="AS170" s="164"/>
      <c r="AT170" s="164"/>
      <c r="AU170" s="164"/>
      <c r="AV170" s="164"/>
      <c r="AW170" s="164"/>
      <c r="AX170" s="164"/>
      <c r="AY170" s="164"/>
      <c r="AZ170" s="164"/>
      <c r="BA170" s="164"/>
      <c r="BB170" s="164"/>
    </row>
    <row r="171" spans="1:54" ht="12.75" x14ac:dyDescent="0.2">
      <c r="A171" s="163"/>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Q171" s="164"/>
      <c r="AR171" s="164"/>
      <c r="AS171" s="164"/>
      <c r="AT171" s="164"/>
      <c r="AU171" s="164"/>
      <c r="AV171" s="164"/>
      <c r="AW171" s="164"/>
      <c r="AX171" s="164"/>
      <c r="AY171" s="164"/>
      <c r="AZ171" s="164"/>
      <c r="BA171" s="164"/>
      <c r="BB171" s="164"/>
    </row>
    <row r="172" spans="1:54" ht="12.75" x14ac:dyDescent="0.2">
      <c r="A172" s="163"/>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Q172" s="164"/>
      <c r="AR172" s="164"/>
      <c r="AS172" s="164"/>
      <c r="AT172" s="164"/>
      <c r="AU172" s="164"/>
      <c r="AV172" s="164"/>
      <c r="AW172" s="164"/>
      <c r="AX172" s="164"/>
      <c r="AY172" s="164"/>
      <c r="AZ172" s="164"/>
      <c r="BA172" s="164"/>
      <c r="BB172" s="164"/>
    </row>
    <row r="173" spans="1:54" ht="12.75" x14ac:dyDescent="0.2">
      <c r="A173" s="163"/>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Q173" s="164"/>
      <c r="AR173" s="164"/>
      <c r="AS173" s="164"/>
      <c r="AT173" s="164"/>
      <c r="AU173" s="164"/>
      <c r="AV173" s="164"/>
      <c r="AW173" s="164"/>
      <c r="AX173" s="164"/>
      <c r="AY173" s="164"/>
      <c r="AZ173" s="164"/>
      <c r="BA173" s="164"/>
      <c r="BB173" s="164"/>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workbookViewId="0">
      <selection activeCell="J35" sqref="J35"/>
    </sheetView>
  </sheetViews>
  <sheetFormatPr defaultRowHeight="15.75" x14ac:dyDescent="0.25"/>
  <cols>
    <col min="1" max="1" width="9.140625" style="165"/>
    <col min="2" max="2" width="46.28515625" style="165" customWidth="1"/>
    <col min="3" max="6" width="15.85546875" style="165" customWidth="1"/>
    <col min="7" max="8" width="15.85546875" style="165" hidden="1" customWidth="1"/>
    <col min="9" max="10" width="18.28515625" style="165" customWidth="1"/>
    <col min="11" max="11" width="64.85546875" style="165" customWidth="1"/>
    <col min="12" max="12" width="32.28515625" style="165" customWidth="1"/>
    <col min="13" max="252" width="9.140625" style="165"/>
    <col min="253" max="253" width="37.7109375" style="165" customWidth="1"/>
    <col min="254" max="254" width="9.140625" style="165"/>
    <col min="255" max="255" width="12.85546875" style="165" customWidth="1"/>
    <col min="256" max="257" width="0" style="165" hidden="1" customWidth="1"/>
    <col min="258" max="258" width="18.28515625" style="165" customWidth="1"/>
    <col min="259" max="259" width="64.85546875" style="165" customWidth="1"/>
    <col min="260" max="263" width="9.140625" style="165"/>
    <col min="264" max="264" width="14.85546875" style="165" customWidth="1"/>
    <col min="265" max="508" width="9.140625" style="165"/>
    <col min="509" max="509" width="37.7109375" style="165" customWidth="1"/>
    <col min="510" max="510" width="9.140625" style="165"/>
    <col min="511" max="511" width="12.85546875" style="165" customWidth="1"/>
    <col min="512" max="513" width="0" style="165" hidden="1" customWidth="1"/>
    <col min="514" max="514" width="18.28515625" style="165" customWidth="1"/>
    <col min="515" max="515" width="64.85546875" style="165" customWidth="1"/>
    <col min="516" max="519" width="9.140625" style="165"/>
    <col min="520" max="520" width="14.85546875" style="165" customWidth="1"/>
    <col min="521" max="764" width="9.140625" style="165"/>
    <col min="765" max="765" width="37.7109375" style="165" customWidth="1"/>
    <col min="766" max="766" width="9.140625" style="165"/>
    <col min="767" max="767" width="12.85546875" style="165" customWidth="1"/>
    <col min="768" max="769" width="0" style="165" hidden="1" customWidth="1"/>
    <col min="770" max="770" width="18.28515625" style="165" customWidth="1"/>
    <col min="771" max="771" width="64.85546875" style="165" customWidth="1"/>
    <col min="772" max="775" width="9.140625" style="165"/>
    <col min="776" max="776" width="14.85546875" style="165" customWidth="1"/>
    <col min="777" max="1020" width="9.140625" style="165"/>
    <col min="1021" max="1021" width="37.7109375" style="165" customWidth="1"/>
    <col min="1022" max="1022" width="9.140625" style="165"/>
    <col min="1023" max="1023" width="12.85546875" style="165" customWidth="1"/>
    <col min="1024" max="1025" width="0" style="165" hidden="1" customWidth="1"/>
    <col min="1026" max="1026" width="18.28515625" style="165" customWidth="1"/>
    <col min="1027" max="1027" width="64.85546875" style="165" customWidth="1"/>
    <col min="1028" max="1031" width="9.140625" style="165"/>
    <col min="1032" max="1032" width="14.85546875" style="165" customWidth="1"/>
    <col min="1033" max="1276" width="9.140625" style="165"/>
    <col min="1277" max="1277" width="37.7109375" style="165" customWidth="1"/>
    <col min="1278" max="1278" width="9.140625" style="165"/>
    <col min="1279" max="1279" width="12.85546875" style="165" customWidth="1"/>
    <col min="1280" max="1281" width="0" style="165" hidden="1" customWidth="1"/>
    <col min="1282" max="1282" width="18.28515625" style="165" customWidth="1"/>
    <col min="1283" max="1283" width="64.85546875" style="165" customWidth="1"/>
    <col min="1284" max="1287" width="9.140625" style="165"/>
    <col min="1288" max="1288" width="14.85546875" style="165" customWidth="1"/>
    <col min="1289" max="1532" width="9.140625" style="165"/>
    <col min="1533" max="1533" width="37.7109375" style="165" customWidth="1"/>
    <col min="1534" max="1534" width="9.140625" style="165"/>
    <col min="1535" max="1535" width="12.85546875" style="165" customWidth="1"/>
    <col min="1536" max="1537" width="0" style="165" hidden="1" customWidth="1"/>
    <col min="1538" max="1538" width="18.28515625" style="165" customWidth="1"/>
    <col min="1539" max="1539" width="64.85546875" style="165" customWidth="1"/>
    <col min="1540" max="1543" width="9.140625" style="165"/>
    <col min="1544" max="1544" width="14.85546875" style="165" customWidth="1"/>
    <col min="1545" max="1788" width="9.140625" style="165"/>
    <col min="1789" max="1789" width="37.7109375" style="165" customWidth="1"/>
    <col min="1790" max="1790" width="9.140625" style="165"/>
    <col min="1791" max="1791" width="12.85546875" style="165" customWidth="1"/>
    <col min="1792" max="1793" width="0" style="165" hidden="1" customWidth="1"/>
    <col min="1794" max="1794" width="18.28515625" style="165" customWidth="1"/>
    <col min="1795" max="1795" width="64.85546875" style="165" customWidth="1"/>
    <col min="1796" max="1799" width="9.140625" style="165"/>
    <col min="1800" max="1800" width="14.85546875" style="165" customWidth="1"/>
    <col min="1801" max="2044" width="9.140625" style="165"/>
    <col min="2045" max="2045" width="37.7109375" style="165" customWidth="1"/>
    <col min="2046" max="2046" width="9.140625" style="165"/>
    <col min="2047" max="2047" width="12.85546875" style="165" customWidth="1"/>
    <col min="2048" max="2049" width="0" style="165" hidden="1" customWidth="1"/>
    <col min="2050" max="2050" width="18.28515625" style="165" customWidth="1"/>
    <col min="2051" max="2051" width="64.85546875" style="165" customWidth="1"/>
    <col min="2052" max="2055" width="9.140625" style="165"/>
    <col min="2056" max="2056" width="14.85546875" style="165" customWidth="1"/>
    <col min="2057" max="2300" width="9.140625" style="165"/>
    <col min="2301" max="2301" width="37.7109375" style="165" customWidth="1"/>
    <col min="2302" max="2302" width="9.140625" style="165"/>
    <col min="2303" max="2303" width="12.85546875" style="165" customWidth="1"/>
    <col min="2304" max="2305" width="0" style="165" hidden="1" customWidth="1"/>
    <col min="2306" max="2306" width="18.28515625" style="165" customWidth="1"/>
    <col min="2307" max="2307" width="64.85546875" style="165" customWidth="1"/>
    <col min="2308" max="2311" width="9.140625" style="165"/>
    <col min="2312" max="2312" width="14.85546875" style="165" customWidth="1"/>
    <col min="2313" max="2556" width="9.140625" style="165"/>
    <col min="2557" max="2557" width="37.7109375" style="165" customWidth="1"/>
    <col min="2558" max="2558" width="9.140625" style="165"/>
    <col min="2559" max="2559" width="12.85546875" style="165" customWidth="1"/>
    <col min="2560" max="2561" width="0" style="165" hidden="1" customWidth="1"/>
    <col min="2562" max="2562" width="18.28515625" style="165" customWidth="1"/>
    <col min="2563" max="2563" width="64.85546875" style="165" customWidth="1"/>
    <col min="2564" max="2567" width="9.140625" style="165"/>
    <col min="2568" max="2568" width="14.85546875" style="165" customWidth="1"/>
    <col min="2569" max="2812" width="9.140625" style="165"/>
    <col min="2813" max="2813" width="37.7109375" style="165" customWidth="1"/>
    <col min="2814" max="2814" width="9.140625" style="165"/>
    <col min="2815" max="2815" width="12.85546875" style="165" customWidth="1"/>
    <col min="2816" max="2817" width="0" style="165" hidden="1" customWidth="1"/>
    <col min="2818" max="2818" width="18.28515625" style="165" customWidth="1"/>
    <col min="2819" max="2819" width="64.85546875" style="165" customWidth="1"/>
    <col min="2820" max="2823" width="9.140625" style="165"/>
    <col min="2824" max="2824" width="14.85546875" style="165" customWidth="1"/>
    <col min="2825" max="3068" width="9.140625" style="165"/>
    <col min="3069" max="3069" width="37.7109375" style="165" customWidth="1"/>
    <col min="3070" max="3070" width="9.140625" style="165"/>
    <col min="3071" max="3071" width="12.85546875" style="165" customWidth="1"/>
    <col min="3072" max="3073" width="0" style="165" hidden="1" customWidth="1"/>
    <col min="3074" max="3074" width="18.28515625" style="165" customWidth="1"/>
    <col min="3075" max="3075" width="64.85546875" style="165" customWidth="1"/>
    <col min="3076" max="3079" width="9.140625" style="165"/>
    <col min="3080" max="3080" width="14.85546875" style="165" customWidth="1"/>
    <col min="3081" max="3324" width="9.140625" style="165"/>
    <col min="3325" max="3325" width="37.7109375" style="165" customWidth="1"/>
    <col min="3326" max="3326" width="9.140625" style="165"/>
    <col min="3327" max="3327" width="12.85546875" style="165" customWidth="1"/>
    <col min="3328" max="3329" width="0" style="165" hidden="1" customWidth="1"/>
    <col min="3330" max="3330" width="18.28515625" style="165" customWidth="1"/>
    <col min="3331" max="3331" width="64.85546875" style="165" customWidth="1"/>
    <col min="3332" max="3335" width="9.140625" style="165"/>
    <col min="3336" max="3336" width="14.85546875" style="165" customWidth="1"/>
    <col min="3337" max="3580" width="9.140625" style="165"/>
    <col min="3581" max="3581" width="37.7109375" style="165" customWidth="1"/>
    <col min="3582" max="3582" width="9.140625" style="165"/>
    <col min="3583" max="3583" width="12.85546875" style="165" customWidth="1"/>
    <col min="3584" max="3585" width="0" style="165" hidden="1" customWidth="1"/>
    <col min="3586" max="3586" width="18.28515625" style="165" customWidth="1"/>
    <col min="3587" max="3587" width="64.85546875" style="165" customWidth="1"/>
    <col min="3588" max="3591" width="9.140625" style="165"/>
    <col min="3592" max="3592" width="14.85546875" style="165" customWidth="1"/>
    <col min="3593" max="3836" width="9.140625" style="165"/>
    <col min="3837" max="3837" width="37.7109375" style="165" customWidth="1"/>
    <col min="3838" max="3838" width="9.140625" style="165"/>
    <col min="3839" max="3839" width="12.85546875" style="165" customWidth="1"/>
    <col min="3840" max="3841" width="0" style="165" hidden="1" customWidth="1"/>
    <col min="3842" max="3842" width="18.28515625" style="165" customWidth="1"/>
    <col min="3843" max="3843" width="64.85546875" style="165" customWidth="1"/>
    <col min="3844" max="3847" width="9.140625" style="165"/>
    <col min="3848" max="3848" width="14.85546875" style="165" customWidth="1"/>
    <col min="3849" max="4092" width="9.140625" style="165"/>
    <col min="4093" max="4093" width="37.7109375" style="165" customWidth="1"/>
    <col min="4094" max="4094" width="9.140625" style="165"/>
    <col min="4095" max="4095" width="12.85546875" style="165" customWidth="1"/>
    <col min="4096" max="4097" width="0" style="165" hidden="1" customWidth="1"/>
    <col min="4098" max="4098" width="18.28515625" style="165" customWidth="1"/>
    <col min="4099" max="4099" width="64.85546875" style="165" customWidth="1"/>
    <col min="4100" max="4103" width="9.140625" style="165"/>
    <col min="4104" max="4104" width="14.85546875" style="165" customWidth="1"/>
    <col min="4105" max="4348" width="9.140625" style="165"/>
    <col min="4349" max="4349" width="37.7109375" style="165" customWidth="1"/>
    <col min="4350" max="4350" width="9.140625" style="165"/>
    <col min="4351" max="4351" width="12.85546875" style="165" customWidth="1"/>
    <col min="4352" max="4353" width="0" style="165" hidden="1" customWidth="1"/>
    <col min="4354" max="4354" width="18.28515625" style="165" customWidth="1"/>
    <col min="4355" max="4355" width="64.85546875" style="165" customWidth="1"/>
    <col min="4356" max="4359" width="9.140625" style="165"/>
    <col min="4360" max="4360" width="14.85546875" style="165" customWidth="1"/>
    <col min="4361" max="4604" width="9.140625" style="165"/>
    <col min="4605" max="4605" width="37.7109375" style="165" customWidth="1"/>
    <col min="4606" max="4606" width="9.140625" style="165"/>
    <col min="4607" max="4607" width="12.85546875" style="165" customWidth="1"/>
    <col min="4608" max="4609" width="0" style="165" hidden="1" customWidth="1"/>
    <col min="4610" max="4610" width="18.28515625" style="165" customWidth="1"/>
    <col min="4611" max="4611" width="64.85546875" style="165" customWidth="1"/>
    <col min="4612" max="4615" width="9.140625" style="165"/>
    <col min="4616" max="4616" width="14.85546875" style="165" customWidth="1"/>
    <col min="4617" max="4860" width="9.140625" style="165"/>
    <col min="4861" max="4861" width="37.7109375" style="165" customWidth="1"/>
    <col min="4862" max="4862" width="9.140625" style="165"/>
    <col min="4863" max="4863" width="12.85546875" style="165" customWidth="1"/>
    <col min="4864" max="4865" width="0" style="165" hidden="1" customWidth="1"/>
    <col min="4866" max="4866" width="18.28515625" style="165" customWidth="1"/>
    <col min="4867" max="4867" width="64.85546875" style="165" customWidth="1"/>
    <col min="4868" max="4871" width="9.140625" style="165"/>
    <col min="4872" max="4872" width="14.85546875" style="165" customWidth="1"/>
    <col min="4873" max="5116" width="9.140625" style="165"/>
    <col min="5117" max="5117" width="37.7109375" style="165" customWidth="1"/>
    <col min="5118" max="5118" width="9.140625" style="165"/>
    <col min="5119" max="5119" width="12.85546875" style="165" customWidth="1"/>
    <col min="5120" max="5121" width="0" style="165" hidden="1" customWidth="1"/>
    <col min="5122" max="5122" width="18.28515625" style="165" customWidth="1"/>
    <col min="5123" max="5123" width="64.85546875" style="165" customWidth="1"/>
    <col min="5124" max="5127" width="9.140625" style="165"/>
    <col min="5128" max="5128" width="14.85546875" style="165" customWidth="1"/>
    <col min="5129" max="5372" width="9.140625" style="165"/>
    <col min="5373" max="5373" width="37.7109375" style="165" customWidth="1"/>
    <col min="5374" max="5374" width="9.140625" style="165"/>
    <col min="5375" max="5375" width="12.85546875" style="165" customWidth="1"/>
    <col min="5376" max="5377" width="0" style="165" hidden="1" customWidth="1"/>
    <col min="5378" max="5378" width="18.28515625" style="165" customWidth="1"/>
    <col min="5379" max="5379" width="64.85546875" style="165" customWidth="1"/>
    <col min="5380" max="5383" width="9.140625" style="165"/>
    <col min="5384" max="5384" width="14.85546875" style="165" customWidth="1"/>
    <col min="5385" max="5628" width="9.140625" style="165"/>
    <col min="5629" max="5629" width="37.7109375" style="165" customWidth="1"/>
    <col min="5630" max="5630" width="9.140625" style="165"/>
    <col min="5631" max="5631" width="12.85546875" style="165" customWidth="1"/>
    <col min="5632" max="5633" width="0" style="165" hidden="1" customWidth="1"/>
    <col min="5634" max="5634" width="18.28515625" style="165" customWidth="1"/>
    <col min="5635" max="5635" width="64.85546875" style="165" customWidth="1"/>
    <col min="5636" max="5639" width="9.140625" style="165"/>
    <col min="5640" max="5640" width="14.85546875" style="165" customWidth="1"/>
    <col min="5641" max="5884" width="9.140625" style="165"/>
    <col min="5885" max="5885" width="37.7109375" style="165" customWidth="1"/>
    <col min="5886" max="5886" width="9.140625" style="165"/>
    <col min="5887" max="5887" width="12.85546875" style="165" customWidth="1"/>
    <col min="5888" max="5889" width="0" style="165" hidden="1" customWidth="1"/>
    <col min="5890" max="5890" width="18.28515625" style="165" customWidth="1"/>
    <col min="5891" max="5891" width="64.85546875" style="165" customWidth="1"/>
    <col min="5892" max="5895" width="9.140625" style="165"/>
    <col min="5896" max="5896" width="14.85546875" style="165" customWidth="1"/>
    <col min="5897" max="6140" width="9.140625" style="165"/>
    <col min="6141" max="6141" width="37.7109375" style="165" customWidth="1"/>
    <col min="6142" max="6142" width="9.140625" style="165"/>
    <col min="6143" max="6143" width="12.85546875" style="165" customWidth="1"/>
    <col min="6144" max="6145" width="0" style="165" hidden="1" customWidth="1"/>
    <col min="6146" max="6146" width="18.28515625" style="165" customWidth="1"/>
    <col min="6147" max="6147" width="64.85546875" style="165" customWidth="1"/>
    <col min="6148" max="6151" width="9.140625" style="165"/>
    <col min="6152" max="6152" width="14.85546875" style="165" customWidth="1"/>
    <col min="6153" max="6396" width="9.140625" style="165"/>
    <col min="6397" max="6397" width="37.7109375" style="165" customWidth="1"/>
    <col min="6398" max="6398" width="9.140625" style="165"/>
    <col min="6399" max="6399" width="12.85546875" style="165" customWidth="1"/>
    <col min="6400" max="6401" width="0" style="165" hidden="1" customWidth="1"/>
    <col min="6402" max="6402" width="18.28515625" style="165" customWidth="1"/>
    <col min="6403" max="6403" width="64.85546875" style="165" customWidth="1"/>
    <col min="6404" max="6407" width="9.140625" style="165"/>
    <col min="6408" max="6408" width="14.85546875" style="165" customWidth="1"/>
    <col min="6409" max="6652" width="9.140625" style="165"/>
    <col min="6653" max="6653" width="37.7109375" style="165" customWidth="1"/>
    <col min="6654" max="6654" width="9.140625" style="165"/>
    <col min="6655" max="6655" width="12.85546875" style="165" customWidth="1"/>
    <col min="6656" max="6657" width="0" style="165" hidden="1" customWidth="1"/>
    <col min="6658" max="6658" width="18.28515625" style="165" customWidth="1"/>
    <col min="6659" max="6659" width="64.85546875" style="165" customWidth="1"/>
    <col min="6660" max="6663" width="9.140625" style="165"/>
    <col min="6664" max="6664" width="14.85546875" style="165" customWidth="1"/>
    <col min="6665" max="6908" width="9.140625" style="165"/>
    <col min="6909" max="6909" width="37.7109375" style="165" customWidth="1"/>
    <col min="6910" max="6910" width="9.140625" style="165"/>
    <col min="6911" max="6911" width="12.85546875" style="165" customWidth="1"/>
    <col min="6912" max="6913" width="0" style="165" hidden="1" customWidth="1"/>
    <col min="6914" max="6914" width="18.28515625" style="165" customWidth="1"/>
    <col min="6915" max="6915" width="64.85546875" style="165" customWidth="1"/>
    <col min="6916" max="6919" width="9.140625" style="165"/>
    <col min="6920" max="6920" width="14.85546875" style="165" customWidth="1"/>
    <col min="6921" max="7164" width="9.140625" style="165"/>
    <col min="7165" max="7165" width="37.7109375" style="165" customWidth="1"/>
    <col min="7166" max="7166" width="9.140625" style="165"/>
    <col min="7167" max="7167" width="12.85546875" style="165" customWidth="1"/>
    <col min="7168" max="7169" width="0" style="165" hidden="1" customWidth="1"/>
    <col min="7170" max="7170" width="18.28515625" style="165" customWidth="1"/>
    <col min="7171" max="7171" width="64.85546875" style="165" customWidth="1"/>
    <col min="7172" max="7175" width="9.140625" style="165"/>
    <col min="7176" max="7176" width="14.85546875" style="165" customWidth="1"/>
    <col min="7177" max="7420" width="9.140625" style="165"/>
    <col min="7421" max="7421" width="37.7109375" style="165" customWidth="1"/>
    <col min="7422" max="7422" width="9.140625" style="165"/>
    <col min="7423" max="7423" width="12.85546875" style="165" customWidth="1"/>
    <col min="7424" max="7425" width="0" style="165" hidden="1" customWidth="1"/>
    <col min="7426" max="7426" width="18.28515625" style="165" customWidth="1"/>
    <col min="7427" max="7427" width="64.85546875" style="165" customWidth="1"/>
    <col min="7428" max="7431" width="9.140625" style="165"/>
    <col min="7432" max="7432" width="14.85546875" style="165" customWidth="1"/>
    <col min="7433" max="7676" width="9.140625" style="165"/>
    <col min="7677" max="7677" width="37.7109375" style="165" customWidth="1"/>
    <col min="7678" max="7678" width="9.140625" style="165"/>
    <col min="7679" max="7679" width="12.85546875" style="165" customWidth="1"/>
    <col min="7680" max="7681" width="0" style="165" hidden="1" customWidth="1"/>
    <col min="7682" max="7682" width="18.28515625" style="165" customWidth="1"/>
    <col min="7683" max="7683" width="64.85546875" style="165" customWidth="1"/>
    <col min="7684" max="7687" width="9.140625" style="165"/>
    <col min="7688" max="7688" width="14.85546875" style="165" customWidth="1"/>
    <col min="7689" max="7932" width="9.140625" style="165"/>
    <col min="7933" max="7933" width="37.7109375" style="165" customWidth="1"/>
    <col min="7934" max="7934" width="9.140625" style="165"/>
    <col min="7935" max="7935" width="12.85546875" style="165" customWidth="1"/>
    <col min="7936" max="7937" width="0" style="165" hidden="1" customWidth="1"/>
    <col min="7938" max="7938" width="18.28515625" style="165" customWidth="1"/>
    <col min="7939" max="7939" width="64.85546875" style="165" customWidth="1"/>
    <col min="7940" max="7943" width="9.140625" style="165"/>
    <col min="7944" max="7944" width="14.85546875" style="165" customWidth="1"/>
    <col min="7945" max="8188" width="9.140625" style="165"/>
    <col min="8189" max="8189" width="37.7109375" style="165" customWidth="1"/>
    <col min="8190" max="8190" width="9.140625" style="165"/>
    <col min="8191" max="8191" width="12.85546875" style="165" customWidth="1"/>
    <col min="8192" max="8193" width="0" style="165" hidden="1" customWidth="1"/>
    <col min="8194" max="8194" width="18.28515625" style="165" customWidth="1"/>
    <col min="8195" max="8195" width="64.85546875" style="165" customWidth="1"/>
    <col min="8196" max="8199" width="9.140625" style="165"/>
    <col min="8200" max="8200" width="14.85546875" style="165" customWidth="1"/>
    <col min="8201" max="8444" width="9.140625" style="165"/>
    <col min="8445" max="8445" width="37.7109375" style="165" customWidth="1"/>
    <col min="8446" max="8446" width="9.140625" style="165"/>
    <col min="8447" max="8447" width="12.85546875" style="165" customWidth="1"/>
    <col min="8448" max="8449" width="0" style="165" hidden="1" customWidth="1"/>
    <col min="8450" max="8450" width="18.28515625" style="165" customWidth="1"/>
    <col min="8451" max="8451" width="64.85546875" style="165" customWidth="1"/>
    <col min="8452" max="8455" width="9.140625" style="165"/>
    <col min="8456" max="8456" width="14.85546875" style="165" customWidth="1"/>
    <col min="8457" max="8700" width="9.140625" style="165"/>
    <col min="8701" max="8701" width="37.7109375" style="165" customWidth="1"/>
    <col min="8702" max="8702" width="9.140625" style="165"/>
    <col min="8703" max="8703" width="12.85546875" style="165" customWidth="1"/>
    <col min="8704" max="8705" width="0" style="165" hidden="1" customWidth="1"/>
    <col min="8706" max="8706" width="18.28515625" style="165" customWidth="1"/>
    <col min="8707" max="8707" width="64.85546875" style="165" customWidth="1"/>
    <col min="8708" max="8711" width="9.140625" style="165"/>
    <col min="8712" max="8712" width="14.85546875" style="165" customWidth="1"/>
    <col min="8713" max="8956" width="9.140625" style="165"/>
    <col min="8957" max="8957" width="37.7109375" style="165" customWidth="1"/>
    <col min="8958" max="8958" width="9.140625" style="165"/>
    <col min="8959" max="8959" width="12.85546875" style="165" customWidth="1"/>
    <col min="8960" max="8961" width="0" style="165" hidden="1" customWidth="1"/>
    <col min="8962" max="8962" width="18.28515625" style="165" customWidth="1"/>
    <col min="8963" max="8963" width="64.85546875" style="165" customWidth="1"/>
    <col min="8964" max="8967" width="9.140625" style="165"/>
    <col min="8968" max="8968" width="14.85546875" style="165" customWidth="1"/>
    <col min="8969" max="9212" width="9.140625" style="165"/>
    <col min="9213" max="9213" width="37.7109375" style="165" customWidth="1"/>
    <col min="9214" max="9214" width="9.140625" style="165"/>
    <col min="9215" max="9215" width="12.85546875" style="165" customWidth="1"/>
    <col min="9216" max="9217" width="0" style="165" hidden="1" customWidth="1"/>
    <col min="9218" max="9218" width="18.28515625" style="165" customWidth="1"/>
    <col min="9219" max="9219" width="64.85546875" style="165" customWidth="1"/>
    <col min="9220" max="9223" width="9.140625" style="165"/>
    <col min="9224" max="9224" width="14.85546875" style="165" customWidth="1"/>
    <col min="9225" max="9468" width="9.140625" style="165"/>
    <col min="9469" max="9469" width="37.7109375" style="165" customWidth="1"/>
    <col min="9470" max="9470" width="9.140625" style="165"/>
    <col min="9471" max="9471" width="12.85546875" style="165" customWidth="1"/>
    <col min="9472" max="9473" width="0" style="165" hidden="1" customWidth="1"/>
    <col min="9474" max="9474" width="18.28515625" style="165" customWidth="1"/>
    <col min="9475" max="9475" width="64.85546875" style="165" customWidth="1"/>
    <col min="9476" max="9479" width="9.140625" style="165"/>
    <col min="9480" max="9480" width="14.85546875" style="165" customWidth="1"/>
    <col min="9481" max="9724" width="9.140625" style="165"/>
    <col min="9725" max="9725" width="37.7109375" style="165" customWidth="1"/>
    <col min="9726" max="9726" width="9.140625" style="165"/>
    <col min="9727" max="9727" width="12.85546875" style="165" customWidth="1"/>
    <col min="9728" max="9729" width="0" style="165" hidden="1" customWidth="1"/>
    <col min="9730" max="9730" width="18.28515625" style="165" customWidth="1"/>
    <col min="9731" max="9731" width="64.85546875" style="165" customWidth="1"/>
    <col min="9732" max="9735" width="9.140625" style="165"/>
    <col min="9736" max="9736" width="14.85546875" style="165" customWidth="1"/>
    <col min="9737" max="9980" width="9.140625" style="165"/>
    <col min="9981" max="9981" width="37.7109375" style="165" customWidth="1"/>
    <col min="9982" max="9982" width="9.140625" style="165"/>
    <col min="9983" max="9983" width="12.85546875" style="165" customWidth="1"/>
    <col min="9984" max="9985" width="0" style="165" hidden="1" customWidth="1"/>
    <col min="9986" max="9986" width="18.28515625" style="165" customWidth="1"/>
    <col min="9987" max="9987" width="64.85546875" style="165" customWidth="1"/>
    <col min="9988" max="9991" width="9.140625" style="165"/>
    <col min="9992" max="9992" width="14.85546875" style="165" customWidth="1"/>
    <col min="9993" max="10236" width="9.140625" style="165"/>
    <col min="10237" max="10237" width="37.7109375" style="165" customWidth="1"/>
    <col min="10238" max="10238" width="9.140625" style="165"/>
    <col min="10239" max="10239" width="12.85546875" style="165" customWidth="1"/>
    <col min="10240" max="10241" width="0" style="165" hidden="1" customWidth="1"/>
    <col min="10242" max="10242" width="18.28515625" style="165" customWidth="1"/>
    <col min="10243" max="10243" width="64.85546875" style="165" customWidth="1"/>
    <col min="10244" max="10247" width="9.140625" style="165"/>
    <col min="10248" max="10248" width="14.85546875" style="165" customWidth="1"/>
    <col min="10249" max="10492" width="9.140625" style="165"/>
    <col min="10493" max="10493" width="37.7109375" style="165" customWidth="1"/>
    <col min="10494" max="10494" width="9.140625" style="165"/>
    <col min="10495" max="10495" width="12.85546875" style="165" customWidth="1"/>
    <col min="10496" max="10497" width="0" style="165" hidden="1" customWidth="1"/>
    <col min="10498" max="10498" width="18.28515625" style="165" customWidth="1"/>
    <col min="10499" max="10499" width="64.85546875" style="165" customWidth="1"/>
    <col min="10500" max="10503" width="9.140625" style="165"/>
    <col min="10504" max="10504" width="14.85546875" style="165" customWidth="1"/>
    <col min="10505" max="10748" width="9.140625" style="165"/>
    <col min="10749" max="10749" width="37.7109375" style="165" customWidth="1"/>
    <col min="10750" max="10750" width="9.140625" style="165"/>
    <col min="10751" max="10751" width="12.85546875" style="165" customWidth="1"/>
    <col min="10752" max="10753" width="0" style="165" hidden="1" customWidth="1"/>
    <col min="10754" max="10754" width="18.28515625" style="165" customWidth="1"/>
    <col min="10755" max="10755" width="64.85546875" style="165" customWidth="1"/>
    <col min="10756" max="10759" width="9.140625" style="165"/>
    <col min="10760" max="10760" width="14.85546875" style="165" customWidth="1"/>
    <col min="10761" max="11004" width="9.140625" style="165"/>
    <col min="11005" max="11005" width="37.7109375" style="165" customWidth="1"/>
    <col min="11006" max="11006" width="9.140625" style="165"/>
    <col min="11007" max="11007" width="12.85546875" style="165" customWidth="1"/>
    <col min="11008" max="11009" width="0" style="165" hidden="1" customWidth="1"/>
    <col min="11010" max="11010" width="18.28515625" style="165" customWidth="1"/>
    <col min="11011" max="11011" width="64.85546875" style="165" customWidth="1"/>
    <col min="11012" max="11015" width="9.140625" style="165"/>
    <col min="11016" max="11016" width="14.85546875" style="165" customWidth="1"/>
    <col min="11017" max="11260" width="9.140625" style="165"/>
    <col min="11261" max="11261" width="37.7109375" style="165" customWidth="1"/>
    <col min="11262" max="11262" width="9.140625" style="165"/>
    <col min="11263" max="11263" width="12.85546875" style="165" customWidth="1"/>
    <col min="11264" max="11265" width="0" style="165" hidden="1" customWidth="1"/>
    <col min="11266" max="11266" width="18.28515625" style="165" customWidth="1"/>
    <col min="11267" max="11267" width="64.85546875" style="165" customWidth="1"/>
    <col min="11268" max="11271" width="9.140625" style="165"/>
    <col min="11272" max="11272" width="14.85546875" style="165" customWidth="1"/>
    <col min="11273" max="11516" width="9.140625" style="165"/>
    <col min="11517" max="11517" width="37.7109375" style="165" customWidth="1"/>
    <col min="11518" max="11518" width="9.140625" style="165"/>
    <col min="11519" max="11519" width="12.85546875" style="165" customWidth="1"/>
    <col min="11520" max="11521" width="0" style="165" hidden="1" customWidth="1"/>
    <col min="11522" max="11522" width="18.28515625" style="165" customWidth="1"/>
    <col min="11523" max="11523" width="64.85546875" style="165" customWidth="1"/>
    <col min="11524" max="11527" width="9.140625" style="165"/>
    <col min="11528" max="11528" width="14.85546875" style="165" customWidth="1"/>
    <col min="11529" max="11772" width="9.140625" style="165"/>
    <col min="11773" max="11773" width="37.7109375" style="165" customWidth="1"/>
    <col min="11774" max="11774" width="9.140625" style="165"/>
    <col min="11775" max="11775" width="12.85546875" style="165" customWidth="1"/>
    <col min="11776" max="11777" width="0" style="165" hidden="1" customWidth="1"/>
    <col min="11778" max="11778" width="18.28515625" style="165" customWidth="1"/>
    <col min="11779" max="11779" width="64.85546875" style="165" customWidth="1"/>
    <col min="11780" max="11783" width="9.140625" style="165"/>
    <col min="11784" max="11784" width="14.85546875" style="165" customWidth="1"/>
    <col min="11785" max="12028" width="9.140625" style="165"/>
    <col min="12029" max="12029" width="37.7109375" style="165" customWidth="1"/>
    <col min="12030" max="12030" width="9.140625" style="165"/>
    <col min="12031" max="12031" width="12.85546875" style="165" customWidth="1"/>
    <col min="12032" max="12033" width="0" style="165" hidden="1" customWidth="1"/>
    <col min="12034" max="12034" width="18.28515625" style="165" customWidth="1"/>
    <col min="12035" max="12035" width="64.85546875" style="165" customWidth="1"/>
    <col min="12036" max="12039" width="9.140625" style="165"/>
    <col min="12040" max="12040" width="14.85546875" style="165" customWidth="1"/>
    <col min="12041" max="12284" width="9.140625" style="165"/>
    <col min="12285" max="12285" width="37.7109375" style="165" customWidth="1"/>
    <col min="12286" max="12286" width="9.140625" style="165"/>
    <col min="12287" max="12287" width="12.85546875" style="165" customWidth="1"/>
    <col min="12288" max="12289" width="0" style="165" hidden="1" customWidth="1"/>
    <col min="12290" max="12290" width="18.28515625" style="165" customWidth="1"/>
    <col min="12291" max="12291" width="64.85546875" style="165" customWidth="1"/>
    <col min="12292" max="12295" width="9.140625" style="165"/>
    <col min="12296" max="12296" width="14.85546875" style="165" customWidth="1"/>
    <col min="12297" max="12540" width="9.140625" style="165"/>
    <col min="12541" max="12541" width="37.7109375" style="165" customWidth="1"/>
    <col min="12542" max="12542" width="9.140625" style="165"/>
    <col min="12543" max="12543" width="12.85546875" style="165" customWidth="1"/>
    <col min="12544" max="12545" width="0" style="165" hidden="1" customWidth="1"/>
    <col min="12546" max="12546" width="18.28515625" style="165" customWidth="1"/>
    <col min="12547" max="12547" width="64.85546875" style="165" customWidth="1"/>
    <col min="12548" max="12551" width="9.140625" style="165"/>
    <col min="12552" max="12552" width="14.85546875" style="165" customWidth="1"/>
    <col min="12553" max="12796" width="9.140625" style="165"/>
    <col min="12797" max="12797" width="37.7109375" style="165" customWidth="1"/>
    <col min="12798" max="12798" width="9.140625" style="165"/>
    <col min="12799" max="12799" width="12.85546875" style="165" customWidth="1"/>
    <col min="12800" max="12801" width="0" style="165" hidden="1" customWidth="1"/>
    <col min="12802" max="12802" width="18.28515625" style="165" customWidth="1"/>
    <col min="12803" max="12803" width="64.85546875" style="165" customWidth="1"/>
    <col min="12804" max="12807" width="9.140625" style="165"/>
    <col min="12808" max="12808" width="14.85546875" style="165" customWidth="1"/>
    <col min="12809" max="13052" width="9.140625" style="165"/>
    <col min="13053" max="13053" width="37.7109375" style="165" customWidth="1"/>
    <col min="13054" max="13054" width="9.140625" style="165"/>
    <col min="13055" max="13055" width="12.85546875" style="165" customWidth="1"/>
    <col min="13056" max="13057" width="0" style="165" hidden="1" customWidth="1"/>
    <col min="13058" max="13058" width="18.28515625" style="165" customWidth="1"/>
    <col min="13059" max="13059" width="64.85546875" style="165" customWidth="1"/>
    <col min="13060" max="13063" width="9.140625" style="165"/>
    <col min="13064" max="13064" width="14.85546875" style="165" customWidth="1"/>
    <col min="13065" max="13308" width="9.140625" style="165"/>
    <col min="13309" max="13309" width="37.7109375" style="165" customWidth="1"/>
    <col min="13310" max="13310" width="9.140625" style="165"/>
    <col min="13311" max="13311" width="12.85546875" style="165" customWidth="1"/>
    <col min="13312" max="13313" width="0" style="165" hidden="1" customWidth="1"/>
    <col min="13314" max="13314" width="18.28515625" style="165" customWidth="1"/>
    <col min="13315" max="13315" width="64.85546875" style="165" customWidth="1"/>
    <col min="13316" max="13319" width="9.140625" style="165"/>
    <col min="13320" max="13320" width="14.85546875" style="165" customWidth="1"/>
    <col min="13321" max="13564" width="9.140625" style="165"/>
    <col min="13565" max="13565" width="37.7109375" style="165" customWidth="1"/>
    <col min="13566" max="13566" width="9.140625" style="165"/>
    <col min="13567" max="13567" width="12.85546875" style="165" customWidth="1"/>
    <col min="13568" max="13569" width="0" style="165" hidden="1" customWidth="1"/>
    <col min="13570" max="13570" width="18.28515625" style="165" customWidth="1"/>
    <col min="13571" max="13571" width="64.85546875" style="165" customWidth="1"/>
    <col min="13572" max="13575" width="9.140625" style="165"/>
    <col min="13576" max="13576" width="14.85546875" style="165" customWidth="1"/>
    <col min="13577" max="13820" width="9.140625" style="165"/>
    <col min="13821" max="13821" width="37.7109375" style="165" customWidth="1"/>
    <col min="13822" max="13822" width="9.140625" style="165"/>
    <col min="13823" max="13823" width="12.85546875" style="165" customWidth="1"/>
    <col min="13824" max="13825" width="0" style="165" hidden="1" customWidth="1"/>
    <col min="13826" max="13826" width="18.28515625" style="165" customWidth="1"/>
    <col min="13827" max="13827" width="64.85546875" style="165" customWidth="1"/>
    <col min="13828" max="13831" width="9.140625" style="165"/>
    <col min="13832" max="13832" width="14.85546875" style="165" customWidth="1"/>
    <col min="13833" max="14076" width="9.140625" style="165"/>
    <col min="14077" max="14077" width="37.7109375" style="165" customWidth="1"/>
    <col min="14078" max="14078" width="9.140625" style="165"/>
    <col min="14079" max="14079" width="12.85546875" style="165" customWidth="1"/>
    <col min="14080" max="14081" width="0" style="165" hidden="1" customWidth="1"/>
    <col min="14082" max="14082" width="18.28515625" style="165" customWidth="1"/>
    <col min="14083" max="14083" width="64.85546875" style="165" customWidth="1"/>
    <col min="14084" max="14087" width="9.140625" style="165"/>
    <col min="14088" max="14088" width="14.85546875" style="165" customWidth="1"/>
    <col min="14089" max="14332" width="9.140625" style="165"/>
    <col min="14333" max="14333" width="37.7109375" style="165" customWidth="1"/>
    <col min="14334" max="14334" width="9.140625" style="165"/>
    <col min="14335" max="14335" width="12.85546875" style="165" customWidth="1"/>
    <col min="14336" max="14337" width="0" style="165" hidden="1" customWidth="1"/>
    <col min="14338" max="14338" width="18.28515625" style="165" customWidth="1"/>
    <col min="14339" max="14339" width="64.85546875" style="165" customWidth="1"/>
    <col min="14340" max="14343" width="9.140625" style="165"/>
    <col min="14344" max="14344" width="14.85546875" style="165" customWidth="1"/>
    <col min="14345" max="14588" width="9.140625" style="165"/>
    <col min="14589" max="14589" width="37.7109375" style="165" customWidth="1"/>
    <col min="14590" max="14590" width="9.140625" style="165"/>
    <col min="14591" max="14591" width="12.85546875" style="165" customWidth="1"/>
    <col min="14592" max="14593" width="0" style="165" hidden="1" customWidth="1"/>
    <col min="14594" max="14594" width="18.28515625" style="165" customWidth="1"/>
    <col min="14595" max="14595" width="64.85546875" style="165" customWidth="1"/>
    <col min="14596" max="14599" width="9.140625" style="165"/>
    <col min="14600" max="14600" width="14.85546875" style="165" customWidth="1"/>
    <col min="14601" max="14844" width="9.140625" style="165"/>
    <col min="14845" max="14845" width="37.7109375" style="165" customWidth="1"/>
    <col min="14846" max="14846" width="9.140625" style="165"/>
    <col min="14847" max="14847" width="12.85546875" style="165" customWidth="1"/>
    <col min="14848" max="14849" width="0" style="165" hidden="1" customWidth="1"/>
    <col min="14850" max="14850" width="18.28515625" style="165" customWidth="1"/>
    <col min="14851" max="14851" width="64.85546875" style="165" customWidth="1"/>
    <col min="14852" max="14855" width="9.140625" style="165"/>
    <col min="14856" max="14856" width="14.85546875" style="165" customWidth="1"/>
    <col min="14857" max="15100" width="9.140625" style="165"/>
    <col min="15101" max="15101" width="37.7109375" style="165" customWidth="1"/>
    <col min="15102" max="15102" width="9.140625" style="165"/>
    <col min="15103" max="15103" width="12.85546875" style="165" customWidth="1"/>
    <col min="15104" max="15105" width="0" style="165" hidden="1" customWidth="1"/>
    <col min="15106" max="15106" width="18.28515625" style="165" customWidth="1"/>
    <col min="15107" max="15107" width="64.85546875" style="165" customWidth="1"/>
    <col min="15108" max="15111" width="9.140625" style="165"/>
    <col min="15112" max="15112" width="14.85546875" style="165" customWidth="1"/>
    <col min="15113" max="15356" width="9.140625" style="165"/>
    <col min="15357" max="15357" width="37.7109375" style="165" customWidth="1"/>
    <col min="15358" max="15358" width="9.140625" style="165"/>
    <col min="15359" max="15359" width="12.85546875" style="165" customWidth="1"/>
    <col min="15360" max="15361" width="0" style="165" hidden="1" customWidth="1"/>
    <col min="15362" max="15362" width="18.28515625" style="165" customWidth="1"/>
    <col min="15363" max="15363" width="64.85546875" style="165" customWidth="1"/>
    <col min="15364" max="15367" width="9.140625" style="165"/>
    <col min="15368" max="15368" width="14.85546875" style="165" customWidth="1"/>
    <col min="15369" max="15612" width="9.140625" style="165"/>
    <col min="15613" max="15613" width="37.7109375" style="165" customWidth="1"/>
    <col min="15614" max="15614" width="9.140625" style="165"/>
    <col min="15615" max="15615" width="12.85546875" style="165" customWidth="1"/>
    <col min="15616" max="15617" width="0" style="165" hidden="1" customWidth="1"/>
    <col min="15618" max="15618" width="18.28515625" style="165" customWidth="1"/>
    <col min="15619" max="15619" width="64.85546875" style="165" customWidth="1"/>
    <col min="15620" max="15623" width="9.140625" style="165"/>
    <col min="15624" max="15624" width="14.85546875" style="165" customWidth="1"/>
    <col min="15625" max="15868" width="9.140625" style="165"/>
    <col min="15869" max="15869" width="37.7109375" style="165" customWidth="1"/>
    <col min="15870" max="15870" width="9.140625" style="165"/>
    <col min="15871" max="15871" width="12.85546875" style="165" customWidth="1"/>
    <col min="15872" max="15873" width="0" style="165" hidden="1" customWidth="1"/>
    <col min="15874" max="15874" width="18.28515625" style="165" customWidth="1"/>
    <col min="15875" max="15875" width="64.85546875" style="165" customWidth="1"/>
    <col min="15876" max="15879" width="9.140625" style="165"/>
    <col min="15880" max="15880" width="14.85546875" style="165" customWidth="1"/>
    <col min="15881" max="16124" width="9.140625" style="165"/>
    <col min="16125" max="16125" width="37.7109375" style="165" customWidth="1"/>
    <col min="16126" max="16126" width="9.140625" style="165"/>
    <col min="16127" max="16127" width="12.85546875" style="165" customWidth="1"/>
    <col min="16128" max="16129" width="0" style="165" hidden="1" customWidth="1"/>
    <col min="16130" max="16130" width="18.28515625" style="165" customWidth="1"/>
    <col min="16131" max="16131" width="64.85546875" style="165" customWidth="1"/>
    <col min="16132" max="16135" width="9.140625" style="165"/>
    <col min="16136" max="16136" width="14.85546875" style="165" customWidth="1"/>
    <col min="16137" max="16384" width="9.140625" style="165"/>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4" t="str">
        <f>'2. паспорт  ТП'!A4:S4</f>
        <v>Год раскрытия информации: 2025 год</v>
      </c>
      <c r="B5" s="274"/>
      <c r="C5" s="274"/>
      <c r="D5" s="274"/>
      <c r="E5" s="274"/>
      <c r="F5" s="274"/>
      <c r="G5" s="274"/>
      <c r="H5" s="274"/>
      <c r="I5" s="274"/>
      <c r="J5" s="274"/>
      <c r="K5" s="274"/>
      <c r="L5" s="274"/>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5" t="s">
        <v>4</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x14ac:dyDescent="0.25">
      <c r="A9" s="283" t="str">
        <f>'1. паспорт местоположение'!A9:C9</f>
        <v>Акционерное общество "Россети Янтарь" ДЗО  ПАО "Россети"</v>
      </c>
      <c r="B9" s="283"/>
      <c r="C9" s="283"/>
      <c r="D9" s="283"/>
      <c r="E9" s="283"/>
      <c r="F9" s="283"/>
      <c r="G9" s="283"/>
      <c r="H9" s="283"/>
      <c r="I9" s="283"/>
      <c r="J9" s="283"/>
      <c r="K9" s="283"/>
      <c r="L9" s="283"/>
    </row>
    <row r="10" spans="1:44" x14ac:dyDescent="0.25">
      <c r="A10" s="270" t="s">
        <v>6</v>
      </c>
      <c r="B10" s="270"/>
      <c r="C10" s="270"/>
      <c r="D10" s="270"/>
      <c r="E10" s="270"/>
      <c r="F10" s="270"/>
      <c r="G10" s="270"/>
      <c r="H10" s="270"/>
      <c r="I10" s="270"/>
      <c r="J10" s="270"/>
      <c r="K10" s="270"/>
      <c r="L10" s="270"/>
    </row>
    <row r="11" spans="1:44" ht="18.75" x14ac:dyDescent="0.25">
      <c r="A11" s="275"/>
      <c r="B11" s="275"/>
      <c r="C11" s="275"/>
      <c r="D11" s="275"/>
      <c r="E11" s="275"/>
      <c r="F11" s="275"/>
      <c r="G11" s="275"/>
      <c r="H11" s="275"/>
      <c r="I11" s="275"/>
      <c r="J11" s="275"/>
      <c r="K11" s="275"/>
      <c r="L11" s="275"/>
    </row>
    <row r="12" spans="1:44" x14ac:dyDescent="0.25">
      <c r="A12" s="283" t="str">
        <f>'1. паспорт местоположение'!A12:C12</f>
        <v>N_181-49</v>
      </c>
      <c r="B12" s="283"/>
      <c r="C12" s="283"/>
      <c r="D12" s="283"/>
      <c r="E12" s="283"/>
      <c r="F12" s="283"/>
      <c r="G12" s="283"/>
      <c r="H12" s="283"/>
      <c r="I12" s="283"/>
      <c r="J12" s="283"/>
      <c r="K12" s="283"/>
      <c r="L12" s="283"/>
    </row>
    <row r="13" spans="1:44" x14ac:dyDescent="0.25">
      <c r="A13" s="270" t="s">
        <v>8</v>
      </c>
      <c r="B13" s="270"/>
      <c r="C13" s="270"/>
      <c r="D13" s="270"/>
      <c r="E13" s="270"/>
      <c r="F13" s="270"/>
      <c r="G13" s="270"/>
      <c r="H13" s="270"/>
      <c r="I13" s="270"/>
      <c r="J13" s="270"/>
      <c r="K13" s="270"/>
      <c r="L13" s="270"/>
    </row>
    <row r="14" spans="1:44" ht="18.75" x14ac:dyDescent="0.25">
      <c r="A14" s="279"/>
      <c r="B14" s="279"/>
      <c r="C14" s="279"/>
      <c r="D14" s="279"/>
      <c r="E14" s="279"/>
      <c r="F14" s="279"/>
      <c r="G14" s="279"/>
      <c r="H14" s="279"/>
      <c r="I14" s="279"/>
      <c r="J14" s="279"/>
      <c r="K14" s="279"/>
      <c r="L14" s="279"/>
    </row>
    <row r="15" spans="1:44" x14ac:dyDescent="0.25">
      <c r="A15" s="283"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3"/>
      <c r="C15" s="283"/>
      <c r="D15" s="283"/>
      <c r="E15" s="283"/>
      <c r="F15" s="283"/>
      <c r="G15" s="283"/>
      <c r="H15" s="283"/>
      <c r="I15" s="283"/>
      <c r="J15" s="283"/>
      <c r="K15" s="283"/>
      <c r="L15" s="283"/>
    </row>
    <row r="16" spans="1:44" x14ac:dyDescent="0.25">
      <c r="A16" s="270" t="s">
        <v>10</v>
      </c>
      <c r="B16" s="270"/>
      <c r="C16" s="270"/>
      <c r="D16" s="270"/>
      <c r="E16" s="270"/>
      <c r="F16" s="270"/>
      <c r="G16" s="270"/>
      <c r="H16" s="270"/>
      <c r="I16" s="270"/>
      <c r="J16" s="270"/>
      <c r="K16" s="270"/>
      <c r="L16" s="270"/>
    </row>
    <row r="17" spans="1:12" ht="15.75" customHeight="1" x14ac:dyDescent="0.25">
      <c r="L17" s="166"/>
    </row>
    <row r="18" spans="1:12" x14ac:dyDescent="0.25">
      <c r="K18" s="167"/>
    </row>
    <row r="19" spans="1:12" ht="15.75" customHeight="1" x14ac:dyDescent="0.25">
      <c r="A19" s="327" t="s">
        <v>323</v>
      </c>
      <c r="B19" s="327"/>
      <c r="C19" s="327"/>
      <c r="D19" s="327"/>
      <c r="E19" s="327"/>
      <c r="F19" s="327"/>
      <c r="G19" s="327"/>
      <c r="H19" s="327"/>
      <c r="I19" s="327"/>
      <c r="J19" s="327"/>
      <c r="K19" s="327"/>
      <c r="L19" s="327"/>
    </row>
    <row r="20" spans="1:12" x14ac:dyDescent="0.25">
      <c r="A20" s="168"/>
      <c r="B20" s="168"/>
    </row>
    <row r="21" spans="1:12" ht="28.5" customHeight="1" x14ac:dyDescent="0.25">
      <c r="A21" s="328" t="s">
        <v>324</v>
      </c>
      <c r="B21" s="328" t="s">
        <v>325</v>
      </c>
      <c r="C21" s="329" t="s">
        <v>326</v>
      </c>
      <c r="D21" s="329"/>
      <c r="E21" s="329"/>
      <c r="F21" s="329"/>
      <c r="G21" s="329"/>
      <c r="H21" s="329"/>
      <c r="I21" s="328" t="s">
        <v>327</v>
      </c>
      <c r="J21" s="330" t="s">
        <v>328</v>
      </c>
      <c r="K21" s="328" t="s">
        <v>329</v>
      </c>
      <c r="L21" s="333" t="s">
        <v>330</v>
      </c>
    </row>
    <row r="22" spans="1:12" ht="58.5" customHeight="1" x14ac:dyDescent="0.25">
      <c r="A22" s="328"/>
      <c r="B22" s="328"/>
      <c r="C22" s="328" t="s">
        <v>331</v>
      </c>
      <c r="D22" s="328"/>
      <c r="E22" s="328" t="s">
        <v>332</v>
      </c>
      <c r="F22" s="328"/>
      <c r="G22" s="328" t="s">
        <v>333</v>
      </c>
      <c r="H22" s="328"/>
      <c r="I22" s="328"/>
      <c r="J22" s="331"/>
      <c r="K22" s="328"/>
      <c r="L22" s="333"/>
    </row>
    <row r="23" spans="1:12" ht="31.5" x14ac:dyDescent="0.25">
      <c r="A23" s="328"/>
      <c r="B23" s="328"/>
      <c r="C23" s="171" t="s">
        <v>334</v>
      </c>
      <c r="D23" s="171" t="s">
        <v>335</v>
      </c>
      <c r="E23" s="171" t="s">
        <v>334</v>
      </c>
      <c r="F23" s="171" t="s">
        <v>335</v>
      </c>
      <c r="G23" s="171" t="s">
        <v>334</v>
      </c>
      <c r="H23" s="171" t="s">
        <v>335</v>
      </c>
      <c r="I23" s="328"/>
      <c r="J23" s="332"/>
      <c r="K23" s="328"/>
      <c r="L23" s="333"/>
    </row>
    <row r="24" spans="1:12" x14ac:dyDescent="0.25">
      <c r="A24" s="169">
        <v>1</v>
      </c>
      <c r="B24" s="169">
        <v>2</v>
      </c>
      <c r="C24" s="171">
        <v>3</v>
      </c>
      <c r="D24" s="171">
        <v>4</v>
      </c>
      <c r="E24" s="171">
        <v>5</v>
      </c>
      <c r="F24" s="171">
        <v>6</v>
      </c>
      <c r="G24" s="171">
        <v>7</v>
      </c>
      <c r="H24" s="171">
        <v>8</v>
      </c>
      <c r="I24" s="171">
        <v>9</v>
      </c>
      <c r="J24" s="171">
        <v>10</v>
      </c>
      <c r="K24" s="171">
        <v>11</v>
      </c>
      <c r="L24" s="171">
        <v>12</v>
      </c>
    </row>
    <row r="25" spans="1:12" x14ac:dyDescent="0.25">
      <c r="A25" s="171">
        <v>1</v>
      </c>
      <c r="B25" s="172" t="s">
        <v>336</v>
      </c>
      <c r="C25" s="173"/>
      <c r="D25" s="173"/>
      <c r="E25" s="173"/>
      <c r="F25" s="173"/>
      <c r="G25" s="173"/>
      <c r="H25" s="173"/>
      <c r="I25" s="173"/>
      <c r="J25" s="173"/>
      <c r="K25" s="174"/>
      <c r="L25" s="64"/>
    </row>
    <row r="26" spans="1:12" x14ac:dyDescent="0.25">
      <c r="A26" s="171" t="s">
        <v>337</v>
      </c>
      <c r="B26" s="175" t="s">
        <v>338</v>
      </c>
      <c r="C26" s="176" t="s">
        <v>32</v>
      </c>
      <c r="D26" s="176" t="s">
        <v>32</v>
      </c>
      <c r="E26" s="176" t="s">
        <v>32</v>
      </c>
      <c r="F26" s="176" t="s">
        <v>32</v>
      </c>
      <c r="G26" s="176" t="s">
        <v>32</v>
      </c>
      <c r="H26" s="176" t="s">
        <v>32</v>
      </c>
      <c r="I26" s="176"/>
      <c r="J26" s="176"/>
      <c r="K26" s="174"/>
      <c r="L26" s="174"/>
    </row>
    <row r="27" spans="1:12" ht="31.5" x14ac:dyDescent="0.25">
      <c r="A27" s="171" t="s">
        <v>339</v>
      </c>
      <c r="B27" s="175" t="s">
        <v>340</v>
      </c>
      <c r="C27" s="176" t="s">
        <v>32</v>
      </c>
      <c r="D27" s="176" t="s">
        <v>32</v>
      </c>
      <c r="E27" s="176" t="s">
        <v>32</v>
      </c>
      <c r="F27" s="176" t="s">
        <v>32</v>
      </c>
      <c r="G27" s="176" t="s">
        <v>32</v>
      </c>
      <c r="H27" s="176" t="s">
        <v>32</v>
      </c>
      <c r="I27" s="176"/>
      <c r="J27" s="176"/>
      <c r="K27" s="174"/>
      <c r="L27" s="174"/>
    </row>
    <row r="28" spans="1:12" ht="47.25" x14ac:dyDescent="0.25">
      <c r="A28" s="171" t="s">
        <v>341</v>
      </c>
      <c r="B28" s="175" t="s">
        <v>342</v>
      </c>
      <c r="C28" s="176" t="s">
        <v>32</v>
      </c>
      <c r="D28" s="176" t="s">
        <v>32</v>
      </c>
      <c r="E28" s="176" t="s">
        <v>32</v>
      </c>
      <c r="F28" s="176" t="s">
        <v>32</v>
      </c>
      <c r="G28" s="176" t="s">
        <v>32</v>
      </c>
      <c r="H28" s="176" t="s">
        <v>32</v>
      </c>
      <c r="I28" s="176"/>
      <c r="J28" s="176"/>
      <c r="K28" s="174"/>
      <c r="L28" s="174"/>
    </row>
    <row r="29" spans="1:12" ht="31.5" x14ac:dyDescent="0.25">
      <c r="A29" s="171" t="s">
        <v>343</v>
      </c>
      <c r="B29" s="175" t="s">
        <v>344</v>
      </c>
      <c r="C29" s="176" t="s">
        <v>32</v>
      </c>
      <c r="D29" s="176" t="s">
        <v>32</v>
      </c>
      <c r="E29" s="176" t="s">
        <v>32</v>
      </c>
      <c r="F29" s="176" t="s">
        <v>32</v>
      </c>
      <c r="G29" s="176" t="s">
        <v>32</v>
      </c>
      <c r="H29" s="176" t="s">
        <v>32</v>
      </c>
      <c r="I29" s="176"/>
      <c r="J29" s="176"/>
      <c r="K29" s="174"/>
      <c r="L29" s="174"/>
    </row>
    <row r="30" spans="1:12" ht="31.5" x14ac:dyDescent="0.25">
      <c r="A30" s="171" t="s">
        <v>345</v>
      </c>
      <c r="B30" s="175" t="s">
        <v>346</v>
      </c>
      <c r="C30" s="176" t="s">
        <v>32</v>
      </c>
      <c r="D30" s="176" t="s">
        <v>32</v>
      </c>
      <c r="E30" s="176" t="s">
        <v>32</v>
      </c>
      <c r="F30" s="176" t="s">
        <v>32</v>
      </c>
      <c r="G30" s="176" t="s">
        <v>32</v>
      </c>
      <c r="H30" s="176" t="s">
        <v>32</v>
      </c>
      <c r="I30" s="176"/>
      <c r="J30" s="176"/>
      <c r="K30" s="174"/>
      <c r="L30" s="174"/>
    </row>
    <row r="31" spans="1:12" ht="31.5" x14ac:dyDescent="0.25">
      <c r="A31" s="171" t="s">
        <v>347</v>
      </c>
      <c r="B31" s="177" t="s">
        <v>348</v>
      </c>
      <c r="C31" s="178">
        <v>45449</v>
      </c>
      <c r="D31" s="178">
        <v>45449</v>
      </c>
      <c r="E31" s="178">
        <v>45449</v>
      </c>
      <c r="F31" s="178">
        <v>45449</v>
      </c>
      <c r="G31" s="178">
        <v>45449</v>
      </c>
      <c r="H31" s="178">
        <v>45449</v>
      </c>
      <c r="I31" s="176">
        <v>100</v>
      </c>
      <c r="J31" s="176"/>
      <c r="K31" s="174"/>
      <c r="L31" s="174"/>
    </row>
    <row r="32" spans="1:12" ht="31.5" x14ac:dyDescent="0.25">
      <c r="A32" s="171" t="s">
        <v>349</v>
      </c>
      <c r="B32" s="177" t="s">
        <v>350</v>
      </c>
      <c r="C32" s="178">
        <v>45540</v>
      </c>
      <c r="D32" s="178">
        <v>45540</v>
      </c>
      <c r="E32" s="178">
        <v>45873</v>
      </c>
      <c r="F32" s="178">
        <v>45873</v>
      </c>
      <c r="G32" s="178">
        <v>45540</v>
      </c>
      <c r="H32" s="178">
        <v>45540</v>
      </c>
      <c r="I32" s="176">
        <v>100</v>
      </c>
      <c r="J32" s="176">
        <v>100</v>
      </c>
      <c r="K32" s="174"/>
      <c r="L32" s="174"/>
    </row>
    <row r="33" spans="1:12" ht="31.5" x14ac:dyDescent="0.25">
      <c r="A33" s="171" t="s">
        <v>351</v>
      </c>
      <c r="B33" s="177" t="s">
        <v>352</v>
      </c>
      <c r="C33" s="176" t="s">
        <v>32</v>
      </c>
      <c r="D33" s="176" t="s">
        <v>32</v>
      </c>
      <c r="E33" s="176" t="s">
        <v>32</v>
      </c>
      <c r="F33" s="176" t="s">
        <v>32</v>
      </c>
      <c r="G33" s="176" t="s">
        <v>32</v>
      </c>
      <c r="H33" s="176" t="s">
        <v>32</v>
      </c>
      <c r="I33" s="176"/>
      <c r="J33" s="176"/>
      <c r="K33" s="174"/>
      <c r="L33" s="174"/>
    </row>
    <row r="34" spans="1:12" ht="47.25" x14ac:dyDescent="0.25">
      <c r="A34" s="171" t="s">
        <v>353</v>
      </c>
      <c r="B34" s="177" t="s">
        <v>354</v>
      </c>
      <c r="C34" s="176" t="s">
        <v>32</v>
      </c>
      <c r="D34" s="176" t="s">
        <v>32</v>
      </c>
      <c r="E34" s="176" t="s">
        <v>32</v>
      </c>
      <c r="F34" s="176" t="s">
        <v>32</v>
      </c>
      <c r="G34" s="176" t="s">
        <v>32</v>
      </c>
      <c r="H34" s="176" t="s">
        <v>32</v>
      </c>
      <c r="I34" s="176"/>
      <c r="J34" s="176"/>
      <c r="K34" s="179"/>
      <c r="L34" s="174"/>
    </row>
    <row r="35" spans="1:12" x14ac:dyDescent="0.25">
      <c r="A35" s="171" t="s">
        <v>355</v>
      </c>
      <c r="B35" s="177" t="s">
        <v>356</v>
      </c>
      <c r="C35" s="178">
        <v>45540</v>
      </c>
      <c r="D35" s="178">
        <v>45657</v>
      </c>
      <c r="E35" s="178">
        <v>45901</v>
      </c>
      <c r="F35" s="178">
        <v>45901</v>
      </c>
      <c r="G35" s="178">
        <v>45540</v>
      </c>
      <c r="H35" s="178">
        <v>45657</v>
      </c>
      <c r="I35" s="176">
        <v>100</v>
      </c>
      <c r="J35" s="176">
        <v>100</v>
      </c>
      <c r="K35" s="179"/>
      <c r="L35" s="174"/>
    </row>
    <row r="36" spans="1:12" x14ac:dyDescent="0.25">
      <c r="A36" s="171" t="s">
        <v>357</v>
      </c>
      <c r="B36" s="177" t="s">
        <v>358</v>
      </c>
      <c r="C36" s="176" t="s">
        <v>32</v>
      </c>
      <c r="D36" s="176" t="s">
        <v>32</v>
      </c>
      <c r="E36" s="176" t="s">
        <v>32</v>
      </c>
      <c r="F36" s="176" t="s">
        <v>32</v>
      </c>
      <c r="G36" s="176" t="s">
        <v>32</v>
      </c>
      <c r="H36" s="176" t="s">
        <v>32</v>
      </c>
      <c r="I36" s="176"/>
      <c r="J36" s="176"/>
      <c r="K36" s="174"/>
      <c r="L36" s="174"/>
    </row>
    <row r="37" spans="1:12" x14ac:dyDescent="0.25">
      <c r="A37" s="171" t="s">
        <v>359</v>
      </c>
      <c r="B37" s="177" t="s">
        <v>360</v>
      </c>
      <c r="C37" s="178">
        <v>45540</v>
      </c>
      <c r="D37" s="178">
        <v>45540</v>
      </c>
      <c r="E37" s="178">
        <v>45873</v>
      </c>
      <c r="F37" s="178">
        <v>45873</v>
      </c>
      <c r="G37" s="178">
        <v>45540</v>
      </c>
      <c r="H37" s="178">
        <v>45540</v>
      </c>
      <c r="I37" s="176">
        <v>100</v>
      </c>
      <c r="J37" s="176">
        <v>100</v>
      </c>
      <c r="K37" s="174"/>
      <c r="L37" s="174"/>
    </row>
    <row r="38" spans="1:12" x14ac:dyDescent="0.25">
      <c r="A38" s="171" t="s">
        <v>361</v>
      </c>
      <c r="B38" s="172" t="s">
        <v>362</v>
      </c>
      <c r="C38" s="180"/>
      <c r="D38" s="180"/>
      <c r="E38" s="174"/>
      <c r="F38" s="174"/>
      <c r="G38" s="180"/>
      <c r="H38" s="180"/>
      <c r="I38" s="176"/>
      <c r="J38" s="176"/>
      <c r="K38" s="174"/>
      <c r="L38" s="174"/>
    </row>
    <row r="39" spans="1:12" ht="47.25" x14ac:dyDescent="0.25">
      <c r="A39" s="171">
        <v>2</v>
      </c>
      <c r="B39" s="177" t="s">
        <v>363</v>
      </c>
      <c r="C39" s="178">
        <v>45658</v>
      </c>
      <c r="D39" s="178">
        <v>45746</v>
      </c>
      <c r="E39" s="174"/>
      <c r="F39" s="174"/>
      <c r="G39" s="178">
        <v>45658</v>
      </c>
      <c r="H39" s="178">
        <v>45746</v>
      </c>
      <c r="I39" s="176"/>
      <c r="J39" s="176"/>
      <c r="K39" s="174"/>
      <c r="L39" s="174"/>
    </row>
    <row r="40" spans="1:12" x14ac:dyDescent="0.25">
      <c r="A40" s="171" t="s">
        <v>364</v>
      </c>
      <c r="B40" s="177" t="s">
        <v>365</v>
      </c>
      <c r="C40" s="176" t="s">
        <v>32</v>
      </c>
      <c r="D40" s="176" t="s">
        <v>32</v>
      </c>
      <c r="E40" s="174"/>
      <c r="F40" s="174"/>
      <c r="G40" s="176" t="s">
        <v>32</v>
      </c>
      <c r="H40" s="176" t="s">
        <v>32</v>
      </c>
      <c r="I40" s="176"/>
      <c r="J40" s="176"/>
      <c r="K40" s="174"/>
      <c r="L40" s="174"/>
    </row>
    <row r="41" spans="1:12" ht="31.5" x14ac:dyDescent="0.25">
      <c r="A41" s="171" t="s">
        <v>366</v>
      </c>
      <c r="B41" s="172" t="s">
        <v>367</v>
      </c>
      <c r="C41" s="180"/>
      <c r="D41" s="180"/>
      <c r="E41" s="174"/>
      <c r="F41" s="174"/>
      <c r="G41" s="180"/>
      <c r="H41" s="180"/>
      <c r="I41" s="176"/>
      <c r="J41" s="176"/>
      <c r="K41" s="174"/>
      <c r="L41" s="174"/>
    </row>
    <row r="42" spans="1:12" ht="31.5" x14ac:dyDescent="0.25">
      <c r="A42" s="171">
        <v>3</v>
      </c>
      <c r="B42" s="177" t="s">
        <v>368</v>
      </c>
      <c r="C42" s="176" t="s">
        <v>32</v>
      </c>
      <c r="D42" s="176" t="s">
        <v>32</v>
      </c>
      <c r="E42" s="174"/>
      <c r="F42" s="174"/>
      <c r="G42" s="176" t="s">
        <v>32</v>
      </c>
      <c r="H42" s="176" t="s">
        <v>32</v>
      </c>
      <c r="I42" s="176"/>
      <c r="J42" s="176"/>
      <c r="K42" s="174"/>
      <c r="L42" s="174"/>
    </row>
    <row r="43" spans="1:12" x14ac:dyDescent="0.25">
      <c r="A43" s="171" t="s">
        <v>369</v>
      </c>
      <c r="B43" s="177" t="s">
        <v>370</v>
      </c>
      <c r="C43" s="176" t="s">
        <v>32</v>
      </c>
      <c r="D43" s="176" t="s">
        <v>32</v>
      </c>
      <c r="E43" s="174"/>
      <c r="F43" s="174"/>
      <c r="G43" s="176" t="s">
        <v>32</v>
      </c>
      <c r="H43" s="176" t="s">
        <v>32</v>
      </c>
      <c r="I43" s="176"/>
      <c r="J43" s="176"/>
      <c r="K43" s="174"/>
      <c r="L43" s="174"/>
    </row>
    <row r="44" spans="1:12" x14ac:dyDescent="0.25">
      <c r="A44" s="171" t="s">
        <v>371</v>
      </c>
      <c r="B44" s="177" t="s">
        <v>372</v>
      </c>
      <c r="C44" s="178">
        <v>45746</v>
      </c>
      <c r="D44" s="178">
        <v>45930</v>
      </c>
      <c r="E44" s="174"/>
      <c r="F44" s="174"/>
      <c r="G44" s="178">
        <v>45746</v>
      </c>
      <c r="H44" s="178">
        <v>45930</v>
      </c>
      <c r="I44" s="176"/>
      <c r="J44" s="176"/>
      <c r="K44" s="174"/>
      <c r="L44" s="174"/>
    </row>
    <row r="45" spans="1:12" ht="63" x14ac:dyDescent="0.25">
      <c r="A45" s="171" t="s">
        <v>373</v>
      </c>
      <c r="B45" s="177" t="s">
        <v>374</v>
      </c>
      <c r="C45" s="176" t="s">
        <v>32</v>
      </c>
      <c r="D45" s="176" t="s">
        <v>32</v>
      </c>
      <c r="E45" s="174"/>
      <c r="F45" s="174"/>
      <c r="G45" s="176" t="s">
        <v>32</v>
      </c>
      <c r="H45" s="176" t="s">
        <v>32</v>
      </c>
      <c r="I45" s="176"/>
      <c r="J45" s="176"/>
      <c r="K45" s="174"/>
      <c r="L45" s="174"/>
    </row>
    <row r="46" spans="1:12" ht="110.25" x14ac:dyDescent="0.25">
      <c r="A46" s="171" t="s">
        <v>375</v>
      </c>
      <c r="B46" s="177" t="s">
        <v>376</v>
      </c>
      <c r="C46" s="176" t="s">
        <v>32</v>
      </c>
      <c r="D46" s="176" t="s">
        <v>32</v>
      </c>
      <c r="E46" s="174"/>
      <c r="F46" s="174"/>
      <c r="G46" s="176" t="s">
        <v>32</v>
      </c>
      <c r="H46" s="176" t="s">
        <v>32</v>
      </c>
      <c r="I46" s="176"/>
      <c r="J46" s="176"/>
      <c r="K46" s="174"/>
      <c r="L46" s="174"/>
    </row>
    <row r="47" spans="1:12" x14ac:dyDescent="0.25">
      <c r="A47" s="171" t="s">
        <v>377</v>
      </c>
      <c r="B47" s="177" t="s">
        <v>378</v>
      </c>
      <c r="C47" s="178">
        <v>45931</v>
      </c>
      <c r="D47" s="178">
        <v>46021</v>
      </c>
      <c r="E47" s="174"/>
      <c r="F47" s="174"/>
      <c r="G47" s="178">
        <v>45931</v>
      </c>
      <c r="H47" s="178">
        <v>46021</v>
      </c>
      <c r="I47" s="176"/>
      <c r="J47" s="176"/>
      <c r="K47" s="174"/>
      <c r="L47" s="174"/>
    </row>
    <row r="48" spans="1:12" x14ac:dyDescent="0.25">
      <c r="A48" s="171" t="s">
        <v>379</v>
      </c>
      <c r="B48" s="172" t="s">
        <v>380</v>
      </c>
      <c r="C48" s="180"/>
      <c r="D48" s="180"/>
      <c r="E48" s="174"/>
      <c r="F48" s="174"/>
      <c r="G48" s="180"/>
      <c r="H48" s="180"/>
      <c r="I48" s="176"/>
      <c r="J48" s="176"/>
      <c r="K48" s="174"/>
      <c r="L48" s="174"/>
    </row>
    <row r="49" spans="1:12" x14ac:dyDescent="0.25">
      <c r="A49" s="171">
        <v>4</v>
      </c>
      <c r="B49" s="177" t="s">
        <v>381</v>
      </c>
      <c r="C49" s="176" t="s">
        <v>32</v>
      </c>
      <c r="D49" s="176" t="s">
        <v>32</v>
      </c>
      <c r="E49" s="174"/>
      <c r="F49" s="174"/>
      <c r="G49" s="176" t="s">
        <v>32</v>
      </c>
      <c r="H49" s="176" t="s">
        <v>32</v>
      </c>
      <c r="I49" s="176"/>
      <c r="J49" s="176"/>
      <c r="K49" s="174"/>
      <c r="L49" s="174"/>
    </row>
    <row r="50" spans="1:12" ht="63" x14ac:dyDescent="0.25">
      <c r="A50" s="171" t="s">
        <v>382</v>
      </c>
      <c r="B50" s="177" t="s">
        <v>383</v>
      </c>
      <c r="C50" s="178">
        <v>45931</v>
      </c>
      <c r="D50" s="178">
        <v>46021</v>
      </c>
      <c r="E50" s="174"/>
      <c r="F50" s="174"/>
      <c r="G50" s="178">
        <v>45931</v>
      </c>
      <c r="H50" s="178">
        <v>46021</v>
      </c>
      <c r="I50" s="176"/>
      <c r="J50" s="176"/>
      <c r="K50" s="174"/>
      <c r="L50" s="174"/>
    </row>
    <row r="51" spans="1:12" ht="47.25" x14ac:dyDescent="0.25">
      <c r="A51" s="171" t="s">
        <v>384</v>
      </c>
      <c r="B51" s="177" t="s">
        <v>385</v>
      </c>
      <c r="C51" s="176" t="s">
        <v>32</v>
      </c>
      <c r="D51" s="176" t="s">
        <v>32</v>
      </c>
      <c r="E51" s="174"/>
      <c r="F51" s="174"/>
      <c r="G51" s="176" t="s">
        <v>32</v>
      </c>
      <c r="H51" s="176" t="s">
        <v>32</v>
      </c>
      <c r="I51" s="176"/>
      <c r="J51" s="176"/>
      <c r="K51" s="174"/>
      <c r="L51" s="174"/>
    </row>
    <row r="52" spans="1:12" ht="47.25" x14ac:dyDescent="0.25">
      <c r="A52" s="171" t="s">
        <v>386</v>
      </c>
      <c r="B52" s="177" t="s">
        <v>387</v>
      </c>
      <c r="C52" s="176" t="s">
        <v>32</v>
      </c>
      <c r="D52" s="176" t="s">
        <v>32</v>
      </c>
      <c r="E52" s="174"/>
      <c r="F52" s="174"/>
      <c r="G52" s="176" t="s">
        <v>32</v>
      </c>
      <c r="H52" s="176" t="s">
        <v>32</v>
      </c>
      <c r="I52" s="176"/>
      <c r="J52" s="176"/>
      <c r="K52" s="174"/>
      <c r="L52" s="174"/>
    </row>
    <row r="53" spans="1:12" ht="31.5" x14ac:dyDescent="0.25">
      <c r="A53" s="171" t="s">
        <v>388</v>
      </c>
      <c r="B53" s="181" t="s">
        <v>389</v>
      </c>
      <c r="C53" s="178">
        <v>45931</v>
      </c>
      <c r="D53" s="178">
        <v>46021</v>
      </c>
      <c r="E53" s="174"/>
      <c r="F53" s="174"/>
      <c r="G53" s="178">
        <v>45931</v>
      </c>
      <c r="H53" s="178">
        <v>46021</v>
      </c>
      <c r="I53" s="176"/>
      <c r="J53" s="176"/>
      <c r="K53" s="174"/>
      <c r="L53" s="174"/>
    </row>
    <row r="54" spans="1:12" ht="31.5" x14ac:dyDescent="0.25">
      <c r="A54" s="171" t="s">
        <v>390</v>
      </c>
      <c r="B54" s="177" t="s">
        <v>391</v>
      </c>
      <c r="C54" s="176" t="s">
        <v>32</v>
      </c>
      <c r="D54" s="176" t="s">
        <v>32</v>
      </c>
      <c r="E54" s="174"/>
      <c r="F54" s="174"/>
      <c r="G54" s="176" t="s">
        <v>32</v>
      </c>
      <c r="H54" s="176" t="s">
        <v>32</v>
      </c>
      <c r="I54" s="176"/>
      <c r="J54" s="176"/>
      <c r="K54" s="174"/>
      <c r="L54" s="174"/>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2</cp:revision>
  <dcterms:created xsi:type="dcterms:W3CDTF">2015-08-16T15:31:05Z</dcterms:created>
  <dcterms:modified xsi:type="dcterms:W3CDTF">2025-11-06T08:55:19Z</dcterms:modified>
</cp:coreProperties>
</file>